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HkD\Umwelt\21 Heizung\Rundverfügung, Antragsdokumente\Aktuelle Formulare\"/>
    </mc:Choice>
  </mc:AlternateContent>
  <bookViews>
    <workbookView xWindow="0" yWindow="0" windowWidth="28800" windowHeight="12330"/>
  </bookViews>
  <sheets>
    <sheet name="Kostenvergl.G4-2025)" sheetId="1" r:id="rId1"/>
    <sheet name="Tabelle2" sheetId="2" state="hidden" r:id="rId2"/>
  </sheets>
  <definedNames>
    <definedName name="_xlnm.Print_Area" localSheetId="0">'Kostenvergl.G4-2025)'!$C$1:$L$127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D46" i="1"/>
  <c r="I12" i="1"/>
  <c r="D80" i="1" l="1"/>
  <c r="C43" i="1"/>
  <c r="B46" i="1" s="1"/>
  <c r="B44" i="1" s="1"/>
  <c r="C62" i="1"/>
  <c r="B64" i="1" s="1"/>
  <c r="B63" i="1" s="1"/>
  <c r="C58" i="1"/>
  <c r="B60" i="1" s="1"/>
  <c r="B59" i="1" s="1"/>
  <c r="C54" i="1"/>
  <c r="B56" i="1" s="1"/>
  <c r="B55" i="1" s="1"/>
  <c r="C50" i="1"/>
  <c r="B52" i="1" s="1"/>
  <c r="B51" i="1" s="1"/>
  <c r="E90" i="1"/>
  <c r="F90" i="1"/>
  <c r="D90" i="1"/>
  <c r="E80" i="1"/>
  <c r="F80" i="1"/>
  <c r="K58" i="1" l="1"/>
  <c r="K62" i="1"/>
  <c r="K54" i="1"/>
  <c r="K50" i="1"/>
  <c r="K43" i="1"/>
  <c r="F125" i="1"/>
  <c r="F124" i="1"/>
  <c r="D22" i="1" l="1"/>
  <c r="D21" i="1"/>
  <c r="F109" i="1" l="1"/>
  <c r="E109" i="1"/>
  <c r="D109" i="1"/>
  <c r="G15" i="1"/>
  <c r="F39" i="1" l="1"/>
  <c r="E99" i="1" s="1"/>
  <c r="F40" i="1"/>
  <c r="F38" i="1"/>
  <c r="D99" i="1" s="1"/>
  <c r="H11" i="1"/>
  <c r="G11" i="1" s="1"/>
  <c r="H13" i="1"/>
  <c r="H14" i="1"/>
  <c r="G14" i="1" s="1"/>
  <c r="I11" i="1"/>
  <c r="F99" i="1" l="1"/>
  <c r="F105" i="1"/>
  <c r="G105" i="1"/>
  <c r="F77" i="1"/>
  <c r="F87" i="1"/>
  <c r="D67" i="1"/>
  <c r="D77" i="1"/>
  <c r="D105" i="1"/>
  <c r="D87" i="1"/>
  <c r="E67" i="1"/>
  <c r="E68" i="1" s="1"/>
  <c r="E87" i="1"/>
  <c r="E105" i="1"/>
  <c r="E77" i="1"/>
  <c r="F67" i="1"/>
  <c r="I14" i="1"/>
  <c r="I13" i="1"/>
  <c r="K12" i="1" l="1"/>
  <c r="K14" i="1"/>
  <c r="K11" i="1"/>
  <c r="K13" i="1"/>
  <c r="F108" i="1"/>
  <c r="E108" i="1"/>
  <c r="D108" i="1"/>
  <c r="F107" i="1"/>
  <c r="E107" i="1"/>
  <c r="D107" i="1"/>
  <c r="F23" i="1"/>
  <c r="E23" i="1"/>
  <c r="D23" i="1"/>
  <c r="F17" i="1"/>
  <c r="F16" i="1"/>
  <c r="E17" i="1"/>
  <c r="E16" i="1"/>
  <c r="D17" i="1"/>
  <c r="D16" i="1"/>
  <c r="F22" i="1"/>
  <c r="E22" i="1"/>
  <c r="F21" i="1"/>
  <c r="E21" i="1"/>
  <c r="I16" i="1" l="1"/>
  <c r="D30" i="1"/>
  <c r="D31" i="1"/>
  <c r="H17" i="1"/>
  <c r="G17" i="1" s="1"/>
  <c r="I17" i="1"/>
  <c r="H16" i="1"/>
  <c r="G16" i="1" s="1"/>
  <c r="D48" i="1" l="1"/>
  <c r="D44" i="1"/>
  <c r="D68" i="1" s="1"/>
  <c r="F68" i="1" l="1"/>
  <c r="G106" i="1" s="1"/>
  <c r="E106" i="1"/>
  <c r="E110" i="1" s="1"/>
  <c r="E111" i="1" s="1"/>
  <c r="D106" i="1"/>
  <c r="D110" i="1" s="1"/>
  <c r="D111" i="1" s="1"/>
  <c r="F106" i="1" l="1"/>
  <c r="F110" i="1" s="1"/>
  <c r="F111" i="1" s="1"/>
</calcChain>
</file>

<file path=xl/sharedStrings.xml><?xml version="1.0" encoding="utf-8"?>
<sst xmlns="http://schemas.openxmlformats.org/spreadsheetml/2006/main" count="102" uniqueCount="87">
  <si>
    <t>Kostenvergleich - Heizung mit regenerativer Energie</t>
  </si>
  <si>
    <t>Energieverbrauch des bisherigen Wärmeerzeugers</t>
  </si>
  <si>
    <t>Klicken Sie in das orangene Kästchen rechts, dann auf den Pfeil und wählen Sie den Energieträgeraus, den Sie haben.</t>
  </si>
  <si>
    <t>Summe</t>
  </si>
  <si>
    <t>Mittelwert</t>
  </si>
  <si>
    <t>Jahr</t>
  </si>
  <si>
    <t>kWh Strom</t>
  </si>
  <si>
    <t>NUR EINE ZEILE BEFÜLLEN</t>
  </si>
  <si>
    <t>Liter Heizöl</t>
  </si>
  <si>
    <t>m³ Erdgas</t>
  </si>
  <si>
    <t>kWh Erdgas</t>
  </si>
  <si>
    <t>Heizöl</t>
  </si>
  <si>
    <t>Erdgas</t>
  </si>
  <si>
    <t>Erdgas m³</t>
  </si>
  <si>
    <t>Erdgas kWh</t>
  </si>
  <si>
    <t xml:space="preserve">Verbrauchskosten für neuen Wärmeerzeuger berechnen </t>
  </si>
  <si>
    <t>(Für mindestens zwei alternative Wärmeerzeuger angeben)</t>
  </si>
  <si>
    <t>Klicken Sie in die orangenen Kästchen und dann auf den Pfeil, der rechts neben dem orangenen Kästchen erscheint. Wählen Sie den Wärmeerzeuger aus, den Sie haben.</t>
  </si>
  <si>
    <t>Nr.</t>
  </si>
  <si>
    <t>Wärmeerzeuger</t>
  </si>
  <si>
    <t>Abkürzung</t>
  </si>
  <si>
    <t>Für Pellet-Heizung bitte aktuellen Pellet Preis in €/t ermitteln und eintragen</t>
  </si>
  <si>
    <t xml:space="preserve">Info: </t>
  </si>
  <si>
    <t>Mittelwert des bisherigen Verbrauchs:</t>
  </si>
  <si>
    <t>Nds. Lieferanten und statische Marktpreise finden Sie unter folgendem Link:</t>
  </si>
  <si>
    <t>Aktueller Holzpellet-Preis in €/t</t>
  </si>
  <si>
    <t>Das entspricht, rund.:</t>
  </si>
  <si>
    <t>LINK</t>
  </si>
  <si>
    <t>Ihr bisheriger Wärmeverbrauch ist:</t>
  </si>
  <si>
    <t>Vom Anbieter berechneter Stromverbrauch [kWh]</t>
  </si>
  <si>
    <t>Strompreis für Wärmestrom [€/kWh]</t>
  </si>
  <si>
    <t xml:space="preserve">Voraussichtliche verbrauchsbedingte Kosten pro Jahr </t>
  </si>
  <si>
    <t>Kaptialkosten der Investition (für mindestens zwei alternative Wärmeerzeuger angeben)</t>
  </si>
  <si>
    <t>Die Kosten des Wärmeerzeugers minus staatliche Fördermittel</t>
  </si>
  <si>
    <t>geteilt durch 30. Tragen Sie die Summe aller voraussichtlichen Kosten ein,</t>
  </si>
  <si>
    <t xml:space="preserve"> z. B. Planungskosten und alle beteiligten Gewerke. Summe selbst berechnen.</t>
  </si>
  <si>
    <t>Summe aller Kosten des Wärmeerzeugers</t>
  </si>
  <si>
    <t>Summe aller möglichen öffentlichen Zuschüsse</t>
  </si>
  <si>
    <t>Kalkulatorische Jahreskosten einer Heizung im Sakralgebäude pro Jahr:</t>
  </si>
  <si>
    <t>Gesamtsumme aller Kosten für den Austausch des Wärmeerzeugers minus staatliche Fördermittel</t>
  </si>
  <si>
    <t>geteilt durch 15. Tragen Sie die Summe aller voraussichtlichen Kosten ein,</t>
  </si>
  <si>
    <t>Kalkulatorische Jahreskosten einer Heizung im Profangebäude pro Jahr:</t>
  </si>
  <si>
    <t>Betriebsbedingte Kosten</t>
  </si>
  <si>
    <t>Summen der betriebsbedingten Kosten selbst berechnen.</t>
  </si>
  <si>
    <t>Betriebsbedingste Kosten pro Jahr (u.a. für Wartung und Überprüfung)</t>
  </si>
  <si>
    <t>Gesamtkosten pro Jahr</t>
  </si>
  <si>
    <t xml:space="preserve">Verbrauchskosten pro Jahr, durchschittlich: </t>
  </si>
  <si>
    <t>Wartung, Gebühren p.a.:</t>
  </si>
  <si>
    <t>Summen zum Vergleich:</t>
  </si>
  <si>
    <t>Sie können diesen Wirtschaftlichkeitsvergleich für alternative Angebote eines Anbieters</t>
  </si>
  <si>
    <t>oder für Angebote verschiedener Anbieter verwenden.</t>
  </si>
  <si>
    <t>Sollten Sie mehr als drei Varianten vergleichen wollen, nutzen Sie ein zweites Formular.</t>
  </si>
  <si>
    <t>Umrechnungsfaktoren Holzpellets, Heizöl und Erdgas in kWh</t>
  </si>
  <si>
    <t>1 l Heizöl extraleicht</t>
  </si>
  <si>
    <t>entspricht ca. 2,17 kg Pellets</t>
  </si>
  <si>
    <t>1 m³ Erdgas</t>
  </si>
  <si>
    <t>entspricht ca. 2,10 kg Pellets</t>
  </si>
  <si>
    <t>1 kg Holzpellets</t>
  </si>
  <si>
    <t>0,22 kg Holzpellets</t>
  </si>
  <si>
    <t>Treibhausgasemessionen bei Verbrennen von 1 kWh Heizöl</t>
  </si>
  <si>
    <t>pro l Öl:</t>
  </si>
  <si>
    <t>pro kWh Gas:</t>
  </si>
  <si>
    <t>pro m³ Gas:</t>
  </si>
  <si>
    <t>Solewasserwärmepumpe</t>
  </si>
  <si>
    <t>SWWP</t>
  </si>
  <si>
    <t>Luftwasserwärmepumpe</t>
  </si>
  <si>
    <t>LWWP</t>
  </si>
  <si>
    <t>Sitzkissen</t>
  </si>
  <si>
    <t>SK</t>
  </si>
  <si>
    <t>Stationäre Wärmestrahler</t>
  </si>
  <si>
    <t>WS</t>
  </si>
  <si>
    <t>Pelletheizung</t>
  </si>
  <si>
    <t>PH</t>
  </si>
  <si>
    <t>Wärmegestehungskosten [€/kWh]</t>
  </si>
  <si>
    <r>
      <t xml:space="preserve">Lassen Sie möglichst einen Wirtschaftlichkeitsvergleich von einem Fachplaner / Ingenieurbüro, einem Betrieb des Sanitär-, Heizungs- und Klimahandwerks oder einem Vertreiber / Anbietern erstellen. Hilfsweise können Sie ihn mithilfe dieses Formblatts einen überschlägigen Kostenvergleich selbst erstellen. 
</t>
    </r>
    <r>
      <rPr>
        <b/>
        <sz val="11"/>
        <rFont val="Verdana"/>
        <family val="2"/>
      </rPr>
      <t>Füllen Sie dazu alle Zellen aus, die orange markiert sind. Sobald Sie eine orangene Zelle befüllt haben, wird sie blau markiert. So ist schnell ersichtlich, welche Eintragungen noch fehlen.</t>
    </r>
    <r>
      <rPr>
        <sz val="11"/>
        <rFont val="Verdana"/>
        <family val="2"/>
      </rPr>
      <t xml:space="preserve">
Dieser Vergleich ist niemals identisch mit den tatsächlich entstehenden Kosten. 
Preise für Energieträger, Kapitalkosten, Lebenserwartungen von Wärmepumpten etc. sind hier nicht exakt abgebildet!</t>
    </r>
  </si>
  <si>
    <r>
      <t>Tonnen CO</t>
    </r>
    <r>
      <rPr>
        <b/>
        <vertAlign val="subscript"/>
        <sz val="14"/>
        <rFont val="Verdana"/>
        <family val="2"/>
      </rPr>
      <t>2</t>
    </r>
    <r>
      <rPr>
        <b/>
        <sz val="14"/>
        <rFont val="Verdana"/>
        <family val="2"/>
      </rPr>
      <t xml:space="preserve"> nach Energieträger (nur Heizöl und Erdgas)</t>
    </r>
  </si>
  <si>
    <r>
      <t>Jährliche CO</t>
    </r>
    <r>
      <rPr>
        <b/>
        <vertAlign val="subscript"/>
        <sz val="14"/>
        <rFont val="Verdana"/>
        <family val="2"/>
      </rPr>
      <t>2</t>
    </r>
    <r>
      <rPr>
        <b/>
        <sz val="14"/>
        <rFont val="Verdana"/>
        <family val="2"/>
      </rPr>
      <t>-Steuer in Euro</t>
    </r>
    <r>
      <rPr>
        <sz val="14"/>
        <rFont val="Verdana"/>
        <family val="2"/>
      </rPr>
      <t xml:space="preserve"> </t>
    </r>
  </si>
  <si>
    <r>
      <t>Gilt bei Beibehalt des bisherigen Energieträgers und Fortschreibung des bisherigen Verbrauchs. 
Im Jahr 2021 wurde ein Steuerbetrag von 25 € je Tonne CO</t>
    </r>
    <r>
      <rPr>
        <vertAlign val="subscript"/>
        <sz val="11"/>
        <rFont val="Verdana"/>
        <family val="2"/>
      </rPr>
      <t>2</t>
    </r>
    <r>
      <rPr>
        <sz val="11"/>
        <rFont val="Verdana"/>
        <family val="2"/>
      </rPr>
      <t xml:space="preserve"> eingeführt. Dieser Festgetrag jährlich um 5 Euro pro Tonne CO</t>
    </r>
    <r>
      <rPr>
        <vertAlign val="subscript"/>
        <sz val="11"/>
        <rFont val="Verdana"/>
        <family val="2"/>
      </rPr>
      <t>2</t>
    </r>
    <r>
      <rPr>
        <sz val="11"/>
        <rFont val="Verdana"/>
        <family val="2"/>
      </rPr>
      <t xml:space="preserve"> erhöht und erreichen damit im Jahre 2025 einen Preis von 50 Euro pro Tonne. Nach 2025 wird von höheren CO2-Steuer beträgen ausgegangen. Für den 15-jahrigen Betrachtungszeitraum der Berechnungn in diesem Formblatt wird daher eine durchschnittlichen Steuer in Höhe von Ø 100,00 € pro Tonne CO2 bei den Energieträgern Heizöl und Erdgas berechnet.
</t>
    </r>
    <r>
      <rPr>
        <b/>
        <sz val="11"/>
        <rFont val="Verdana"/>
        <family val="2"/>
      </rPr>
      <t>Diese Summen vermeiden Sie jährlich, wenn Sie auf regenerative Energieträger bzw. Strom umstellen.</t>
    </r>
  </si>
  <si>
    <r>
      <t xml:space="preserve">a) Die Investitionskosten pro Jahr (Abschreibung) betragen in </t>
    </r>
    <r>
      <rPr>
        <b/>
        <sz val="11"/>
        <color theme="1"/>
        <rFont val="Verdana"/>
        <family val="2"/>
      </rPr>
      <t>Kirchen</t>
    </r>
    <r>
      <rPr>
        <sz val="11"/>
        <color theme="1"/>
        <rFont val="Verdana"/>
        <family val="2"/>
      </rPr>
      <t xml:space="preserve"> und </t>
    </r>
    <r>
      <rPr>
        <b/>
        <sz val="11"/>
        <color theme="1"/>
        <rFont val="Verdana"/>
        <family val="2"/>
      </rPr>
      <t>Kapellen</t>
    </r>
    <r>
      <rPr>
        <sz val="11"/>
        <color theme="1"/>
        <rFont val="Verdana"/>
        <family val="2"/>
      </rPr>
      <t>:</t>
    </r>
  </si>
  <si>
    <r>
      <t xml:space="preserve">b) Die Investitionskosten pro Jahr (Abschreibung) betragen in allen </t>
    </r>
    <r>
      <rPr>
        <b/>
        <sz val="11"/>
        <color theme="1"/>
        <rFont val="Verdana"/>
        <family val="2"/>
      </rPr>
      <t>anderen Gebäuden</t>
    </r>
    <r>
      <rPr>
        <sz val="11"/>
        <color theme="1"/>
        <rFont val="Verdana"/>
        <family val="2"/>
      </rPr>
      <t>:</t>
    </r>
  </si>
  <si>
    <r>
      <t xml:space="preserve">Die voraussichtlichen </t>
    </r>
    <r>
      <rPr>
        <b/>
        <sz val="11"/>
        <rFont val="Verdana"/>
        <family val="2"/>
      </rPr>
      <t xml:space="preserve">Mess-, Reinigungs- und Wartungsarbeiten </t>
    </r>
    <r>
      <rPr>
        <sz val="11"/>
        <rFont val="Verdana"/>
        <family val="2"/>
      </rPr>
      <t>pro Jahr vom Anbieter im Angebot benennen lassen bzw. z. B. vom Schornsteinfeger erfragen.</t>
    </r>
  </si>
  <si>
    <r>
      <t xml:space="preserve">Kapitalkosten pro Jahr, </t>
    </r>
    <r>
      <rPr>
        <b/>
        <sz val="11"/>
        <color theme="1"/>
        <rFont val="Verdana"/>
        <family val="2"/>
      </rPr>
      <t>Sakralgebäudeheizung</t>
    </r>
    <r>
      <rPr>
        <sz val="11"/>
        <color theme="1"/>
        <rFont val="Verdana"/>
        <family val="2"/>
      </rPr>
      <t>:</t>
    </r>
  </si>
  <si>
    <r>
      <t xml:space="preserve">Kapitalkosten pro Jahr, </t>
    </r>
    <r>
      <rPr>
        <b/>
        <sz val="11"/>
        <color theme="1"/>
        <rFont val="Verdana"/>
        <family val="2"/>
      </rPr>
      <t>Heizung in sonstigen Gebäuden</t>
    </r>
    <r>
      <rPr>
        <sz val="11"/>
        <color theme="1"/>
        <rFont val="Verdana"/>
        <family val="2"/>
      </rPr>
      <t>:</t>
    </r>
  </si>
  <si>
    <r>
      <t>Faktoren für die Berechung der CO</t>
    </r>
    <r>
      <rPr>
        <b/>
        <vertAlign val="subscript"/>
        <sz val="14"/>
        <color theme="1"/>
        <rFont val="Verdana"/>
        <family val="2"/>
      </rPr>
      <t>2</t>
    </r>
    <r>
      <rPr>
        <b/>
        <sz val="14"/>
        <color theme="1"/>
        <rFont val="Verdana"/>
        <family val="2"/>
      </rPr>
      <t>-Emissions, aus den bisherigen Energieverbrauch:</t>
    </r>
  </si>
  <si>
    <r>
      <t>Für Holzpellets und Heiz-Strom ist eine CO</t>
    </r>
    <r>
      <rPr>
        <vertAlign val="subscript"/>
        <sz val="11"/>
        <rFont val="Verdana"/>
        <family val="2"/>
      </rPr>
      <t>2</t>
    </r>
    <r>
      <rPr>
        <sz val="11"/>
        <rFont val="Verdana"/>
        <family val="2"/>
      </rPr>
      <t>-Berechnung nicht notwendig, da es keine CO</t>
    </r>
    <r>
      <rPr>
        <vertAlign val="subscript"/>
        <sz val="11"/>
        <rFont val="Verdana"/>
        <family val="2"/>
      </rPr>
      <t>2</t>
    </r>
    <r>
      <rPr>
        <sz val="11"/>
        <rFont val="Verdana"/>
        <family val="2"/>
      </rPr>
      <t>-Besteuerung dafür gibt.</t>
    </r>
  </si>
  <si>
    <t>Die Umrechnung in Kilowattstunden [kWh] erfolgt automatisch, wenn oben der Energieverbrauch für Heizöl [l] oder Erdgas [m³] eingetragen wurde.</t>
  </si>
  <si>
    <t>Für Strombasierte-Heizung: Bitte Stromverbrauch von Anbieter des Wärmeerzeugers auf Basis des bisherigen Wärmeverbrauchs berechnen lassen. Angebot für Wärmestrom vom Stromanbieter einholen und eintragen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</si>
</sst>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\ &quot;t&quot;"/>
    <numFmt numFmtId="165" formatCode="#,##0\ &quot;kWh&quot;"/>
    <numFmt numFmtId="166" formatCode="#,##0\ &quot;l&quot;"/>
    <numFmt numFmtId="167" formatCode="#,##0\ &quot;m³&quot;"/>
    <numFmt numFmtId="168" formatCode="#,##0.0\ &quot;€/a&quot;"/>
    <numFmt numFmtId="169" formatCode="#,##0\ &quot;€/a&quot;"/>
    <numFmt numFmtId="170" formatCode="#,##0\ &quot;kWh/a&quot;"/>
    <numFmt numFmtId="171" formatCode="#,##0\ &quot;l/a&quot;"/>
    <numFmt numFmtId="172" formatCode="#,##0\ &quot;m³/a&quot;"/>
    <numFmt numFmtId="173" formatCode="#,##0.0\ &quot;t&quot;"/>
    <numFmt numFmtId="174" formatCode="#,##0.00\ &quot;€/t&quot;"/>
    <numFmt numFmtId="175" formatCode="General\ &quot;kg CO2eq/kWh&quot;"/>
    <numFmt numFmtId="176" formatCode="General\ &quot;kWh&quot;"/>
    <numFmt numFmtId="177" formatCode="&quot;&gt;&quot;\ General\ &quot;kWh&quot;"/>
    <numFmt numFmtId="178" formatCode="General\ &quot;kg CO2/l&quot;"/>
    <numFmt numFmtId="179" formatCode="General\ &quot;kgCO2/m³&quot;"/>
    <numFmt numFmtId="180" formatCode="&quot;ca.&quot;\ #,##0.00\ &quot;€/a&quot;"/>
    <numFmt numFmtId="181" formatCode="0.##\ &quot;€/kWh&quot;"/>
    <numFmt numFmtId="182" formatCode="0.000\ &quot;€/kWh&quot;"/>
    <numFmt numFmtId="183" formatCode="#,##0.000\ &quot;€/kWh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double"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Verdana"/>
      <family val="2"/>
    </font>
    <font>
      <b/>
      <sz val="14"/>
      <name val="Verdana"/>
      <family val="2"/>
    </font>
    <font>
      <b/>
      <vertAlign val="subscript"/>
      <sz val="14"/>
      <name val="Verdana"/>
      <family val="2"/>
    </font>
    <font>
      <sz val="14"/>
      <name val="Verdana"/>
      <family val="2"/>
    </font>
    <font>
      <vertAlign val="subscript"/>
      <sz val="11"/>
      <name val="Verdana"/>
      <family val="2"/>
    </font>
    <font>
      <i/>
      <u val="double"/>
      <sz val="11"/>
      <color theme="1"/>
      <name val="Verdana"/>
      <family val="2"/>
    </font>
    <font>
      <b/>
      <i/>
      <sz val="11"/>
      <color theme="1"/>
      <name val="Verdana"/>
      <family val="2"/>
    </font>
    <font>
      <i/>
      <sz val="11"/>
      <color theme="1"/>
      <name val="Verdana"/>
      <family val="2"/>
    </font>
    <font>
      <b/>
      <vertAlign val="subscript"/>
      <sz val="14"/>
      <color theme="1"/>
      <name val="Verdana"/>
      <family val="2"/>
    </font>
    <font>
      <b/>
      <sz val="22"/>
      <name val="Verdana"/>
      <family val="2"/>
    </font>
    <font>
      <i/>
      <sz val="10"/>
      <name val="Verdana"/>
      <family val="2"/>
    </font>
    <font>
      <i/>
      <u/>
      <sz val="10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u/>
      <sz val="10"/>
      <color theme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lightGray">
        <fgColor theme="9" tint="0.39994506668294322"/>
        <bgColor auto="1"/>
      </patternFill>
    </fill>
    <fill>
      <patternFill patternType="lightGray">
        <fgColor theme="9" tint="0.39994506668294322"/>
        <bgColor theme="9" tint="0.39997558519241921"/>
      </patternFill>
    </fill>
    <fill>
      <patternFill patternType="lightGray">
        <fgColor theme="9" tint="0.39991454817346722"/>
        <bgColor auto="1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4" borderId="0" xfId="0" applyFill="1"/>
    <xf numFmtId="0" fontId="0" fillId="0" borderId="12" xfId="0" applyBorder="1"/>
    <xf numFmtId="0" fontId="4" fillId="0" borderId="0" xfId="0" applyFont="1"/>
    <xf numFmtId="0" fontId="4" fillId="6" borderId="11" xfId="0" applyFont="1" applyFill="1" applyBorder="1"/>
    <xf numFmtId="0" fontId="4" fillId="6" borderId="0" xfId="0" applyFont="1" applyFill="1"/>
    <xf numFmtId="0" fontId="4" fillId="6" borderId="12" xfId="0" applyFont="1" applyFill="1" applyBorder="1"/>
    <xf numFmtId="0" fontId="8" fillId="3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/>
    <xf numFmtId="0" fontId="4" fillId="2" borderId="13" xfId="0" applyFont="1" applyFill="1" applyBorder="1"/>
    <xf numFmtId="165" fontId="4" fillId="2" borderId="1" xfId="0" applyNumberFormat="1" applyFont="1" applyFill="1" applyBorder="1" applyProtection="1">
      <protection locked="0"/>
    </xf>
    <xf numFmtId="166" fontId="4" fillId="2" borderId="1" xfId="0" applyNumberFormat="1" applyFont="1" applyFill="1" applyBorder="1" applyProtection="1">
      <protection locked="0"/>
    </xf>
    <xf numFmtId="167" fontId="4" fillId="2" borderId="1" xfId="0" applyNumberFormat="1" applyFont="1" applyFill="1" applyBorder="1" applyProtection="1">
      <protection locked="0"/>
    </xf>
    <xf numFmtId="0" fontId="4" fillId="6" borderId="10" xfId="0" applyFont="1" applyFill="1" applyBorder="1"/>
    <xf numFmtId="0" fontId="4" fillId="2" borderId="1" xfId="0" applyFont="1" applyFill="1" applyBorder="1"/>
    <xf numFmtId="0" fontId="4" fillId="6" borderId="9" xfId="0" applyFont="1" applyFill="1" applyBorder="1"/>
    <xf numFmtId="0" fontId="4" fillId="0" borderId="0" xfId="0" applyFont="1" applyAlignment="1">
      <alignment horizontal="left"/>
    </xf>
    <xf numFmtId="0" fontId="4" fillId="2" borderId="11" xfId="0" applyFont="1" applyFill="1" applyBorder="1"/>
    <xf numFmtId="0" fontId="4" fillId="2" borderId="12" xfId="0" applyFont="1" applyFill="1" applyBorder="1"/>
    <xf numFmtId="0" fontId="5" fillId="2" borderId="13" xfId="0" applyFont="1" applyFill="1" applyBorder="1" applyAlignment="1">
      <alignment horizontal="right"/>
    </xf>
    <xf numFmtId="180" fontId="6" fillId="2" borderId="1" xfId="1" applyNumberFormat="1" applyFont="1" applyFill="1" applyBorder="1"/>
    <xf numFmtId="0" fontId="4" fillId="6" borderId="8" xfId="0" applyFont="1" applyFill="1" applyBorder="1"/>
    <xf numFmtId="0" fontId="4" fillId="2" borderId="13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8" borderId="11" xfId="0" applyFont="1" applyFill="1" applyBorder="1"/>
    <xf numFmtId="0" fontId="4" fillId="8" borderId="0" xfId="0" applyFont="1" applyFill="1"/>
    <xf numFmtId="0" fontId="4" fillId="8" borderId="12" xfId="0" applyFont="1" applyFill="1" applyBorder="1"/>
    <xf numFmtId="0" fontId="14" fillId="8" borderId="11" xfId="0" applyFont="1" applyFill="1" applyBorder="1"/>
    <xf numFmtId="0" fontId="6" fillId="2" borderId="11" xfId="0" applyFont="1" applyFill="1" applyBorder="1"/>
    <xf numFmtId="170" fontId="4" fillId="2" borderId="1" xfId="0" applyNumberFormat="1" applyFont="1" applyFill="1" applyBorder="1"/>
    <xf numFmtId="174" fontId="4" fillId="5" borderId="1" xfId="0" applyNumberFormat="1" applyFont="1" applyFill="1" applyBorder="1" applyProtection="1">
      <protection locked="0"/>
    </xf>
    <xf numFmtId="0" fontId="15" fillId="2" borderId="1" xfId="0" applyFont="1" applyFill="1" applyBorder="1" applyAlignment="1">
      <alignment horizontal="left" wrapText="1"/>
    </xf>
    <xf numFmtId="0" fontId="8" fillId="6" borderId="11" xfId="0" applyFont="1" applyFill="1" applyBorder="1"/>
    <xf numFmtId="169" fontId="8" fillId="2" borderId="1" xfId="0" applyNumberFormat="1" applyFont="1" applyFill="1" applyBorder="1"/>
    <xf numFmtId="8" fontId="4" fillId="0" borderId="0" xfId="0" applyNumberFormat="1" applyFont="1"/>
    <xf numFmtId="0" fontId="5" fillId="6" borderId="11" xfId="0" applyFont="1" applyFill="1" applyBorder="1"/>
    <xf numFmtId="0" fontId="4" fillId="2" borderId="23" xfId="0" applyFont="1" applyFill="1" applyBorder="1"/>
    <xf numFmtId="44" fontId="4" fillId="3" borderId="1" xfId="1" applyFont="1" applyFill="1" applyBorder="1" applyProtection="1">
      <protection locked="0"/>
    </xf>
    <xf numFmtId="0" fontId="5" fillId="2" borderId="13" xfId="0" applyFont="1" applyFill="1" applyBorder="1" applyAlignment="1">
      <alignment wrapText="1"/>
    </xf>
    <xf numFmtId="169" fontId="4" fillId="2" borderId="1" xfId="1" applyNumberFormat="1" applyFont="1" applyFill="1" applyBorder="1"/>
    <xf numFmtId="44" fontId="4" fillId="6" borderId="9" xfId="1" applyFont="1" applyFill="1" applyBorder="1"/>
    <xf numFmtId="0" fontId="7" fillId="6" borderId="11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168" fontId="4" fillId="3" borderId="1" xfId="0" applyNumberFormat="1" applyFont="1" applyFill="1" applyBorder="1" applyProtection="1">
      <protection locked="0"/>
    </xf>
    <xf numFmtId="0" fontId="4" fillId="7" borderId="18" xfId="0" applyFont="1" applyFill="1" applyBorder="1"/>
    <xf numFmtId="169" fontId="4" fillId="2" borderId="1" xfId="0" applyNumberFormat="1" applyFont="1" applyFill="1" applyBorder="1"/>
    <xf numFmtId="169" fontId="4" fillId="2" borderId="0" xfId="0" applyNumberFormat="1" applyFont="1" applyFill="1"/>
    <xf numFmtId="169" fontId="5" fillId="2" borderId="1" xfId="0" applyNumberFormat="1" applyFont="1" applyFill="1" applyBorder="1"/>
    <xf numFmtId="168" fontId="4" fillId="2" borderId="1" xfId="0" applyNumberFormat="1" applyFont="1" applyFill="1" applyBorder="1"/>
    <xf numFmtId="0" fontId="8" fillId="2" borderId="13" xfId="0" applyFont="1" applyFill="1" applyBorder="1" applyAlignment="1">
      <alignment vertical="center"/>
    </xf>
    <xf numFmtId="169" fontId="8" fillId="2" borderId="1" xfId="0" applyNumberFormat="1" applyFont="1" applyFill="1" applyBorder="1" applyAlignment="1">
      <alignment vertical="center"/>
    </xf>
    <xf numFmtId="169" fontId="4" fillId="2" borderId="0" xfId="0" applyNumberFormat="1" applyFont="1" applyFill="1" applyAlignment="1">
      <alignment vertical="center"/>
    </xf>
    <xf numFmtId="0" fontId="4" fillId="2" borderId="13" xfId="0" applyFont="1" applyFill="1" applyBorder="1" applyAlignment="1">
      <alignment vertical="center"/>
    </xf>
    <xf numFmtId="181" fontId="15" fillId="2" borderId="1" xfId="0" applyNumberFormat="1" applyFont="1" applyFill="1" applyBorder="1"/>
    <xf numFmtId="0" fontId="4" fillId="2" borderId="9" xfId="0" applyFont="1" applyFill="1" applyBorder="1"/>
    <xf numFmtId="0" fontId="14" fillId="0" borderId="0" xfId="0" applyFont="1"/>
    <xf numFmtId="0" fontId="5" fillId="2" borderId="1" xfId="0" applyFont="1" applyFill="1" applyBorder="1"/>
    <xf numFmtId="176" fontId="4" fillId="2" borderId="1" xfId="0" applyNumberFormat="1" applyFont="1" applyFill="1" applyBorder="1" applyAlignment="1">
      <alignment horizontal="right"/>
    </xf>
    <xf numFmtId="177" fontId="4" fillId="2" borderId="2" xfId="0" applyNumberFormat="1" applyFont="1" applyFill="1" applyBorder="1" applyAlignment="1">
      <alignment horizontal="right"/>
    </xf>
    <xf numFmtId="176" fontId="4" fillId="2" borderId="2" xfId="0" applyNumberFormat="1" applyFont="1" applyFill="1" applyBorder="1" applyAlignment="1">
      <alignment horizontal="right"/>
    </xf>
    <xf numFmtId="175" fontId="4" fillId="2" borderId="1" xfId="0" applyNumberFormat="1" applyFont="1" applyFill="1" applyBorder="1" applyAlignment="1">
      <alignment horizontal="left"/>
    </xf>
    <xf numFmtId="178" fontId="5" fillId="2" borderId="1" xfId="0" applyNumberFormat="1" applyFont="1" applyFill="1" applyBorder="1" applyAlignment="1">
      <alignment horizontal="left"/>
    </xf>
    <xf numFmtId="179" fontId="5" fillId="2" borderId="1" xfId="0" applyNumberFormat="1" applyFont="1" applyFill="1" applyBorder="1" applyAlignment="1">
      <alignment horizontal="left"/>
    </xf>
    <xf numFmtId="0" fontId="13" fillId="6" borderId="11" xfId="0" applyFont="1" applyFill="1" applyBorder="1" applyAlignment="1">
      <alignment horizontal="left" vertical="center"/>
    </xf>
    <xf numFmtId="0" fontId="19" fillId="9" borderId="0" xfId="0" applyFont="1" applyFill="1"/>
    <xf numFmtId="0" fontId="20" fillId="9" borderId="0" xfId="0" applyFont="1" applyFill="1"/>
    <xf numFmtId="0" fontId="21" fillId="9" borderId="0" xfId="0" applyFont="1" applyFill="1"/>
    <xf numFmtId="0" fontId="5" fillId="2" borderId="14" xfId="0" applyFont="1" applyFill="1" applyBorder="1"/>
    <xf numFmtId="165" fontId="4" fillId="2" borderId="3" xfId="0" applyNumberFormat="1" applyFont="1" applyFill="1" applyBorder="1"/>
    <xf numFmtId="0" fontId="4" fillId="4" borderId="0" xfId="0" applyFont="1" applyFill="1"/>
    <xf numFmtId="170" fontId="4" fillId="2" borderId="17" xfId="0" applyNumberFormat="1" applyFont="1" applyFill="1" applyBorder="1"/>
    <xf numFmtId="0" fontId="5" fillId="2" borderId="15" xfId="0" applyFont="1" applyFill="1" applyBorder="1"/>
    <xf numFmtId="165" fontId="4" fillId="2" borderId="16" xfId="0" applyNumberFormat="1" applyFont="1" applyFill="1" applyBorder="1"/>
    <xf numFmtId="0" fontId="4" fillId="4" borderId="9" xfId="0" applyFont="1" applyFill="1" applyBorder="1"/>
    <xf numFmtId="0" fontId="4" fillId="2" borderId="13" xfId="0" applyFont="1" applyFill="1" applyBorder="1" applyAlignment="1">
      <alignment horizontal="left"/>
    </xf>
    <xf numFmtId="173" fontId="4" fillId="2" borderId="1" xfId="0" applyNumberFormat="1" applyFont="1" applyFill="1" applyBorder="1"/>
    <xf numFmtId="164" fontId="4" fillId="2" borderId="0" xfId="0" applyNumberFormat="1" applyFont="1" applyFill="1"/>
    <xf numFmtId="0" fontId="4" fillId="2" borderId="22" xfId="0" applyFont="1" applyFill="1" applyBorder="1" applyAlignment="1">
      <alignment horizontal="left"/>
    </xf>
    <xf numFmtId="173" fontId="4" fillId="2" borderId="17" xfId="0" applyNumberFormat="1" applyFont="1" applyFill="1" applyBorder="1"/>
    <xf numFmtId="164" fontId="4" fillId="2" borderId="9" xfId="0" applyNumberFormat="1" applyFont="1" applyFill="1" applyBorder="1"/>
    <xf numFmtId="0" fontId="4" fillId="4" borderId="1" xfId="0" applyFont="1" applyFill="1" applyBorder="1"/>
    <xf numFmtId="165" fontId="4" fillId="2" borderId="1" xfId="2" applyNumberFormat="1" applyFont="1" applyFill="1" applyBorder="1" applyProtection="1"/>
    <xf numFmtId="170" fontId="4" fillId="2" borderId="1" xfId="2" applyNumberFormat="1" applyFont="1" applyFill="1" applyBorder="1" applyProtection="1"/>
    <xf numFmtId="166" fontId="4" fillId="2" borderId="1" xfId="2" applyNumberFormat="1" applyFont="1" applyFill="1" applyBorder="1" applyProtection="1"/>
    <xf numFmtId="171" fontId="5" fillId="2" borderId="1" xfId="2" applyNumberFormat="1" applyFont="1" applyFill="1" applyBorder="1" applyProtection="1"/>
    <xf numFmtId="167" fontId="4" fillId="2" borderId="1" xfId="2" applyNumberFormat="1" applyFont="1" applyFill="1" applyBorder="1" applyProtection="1"/>
    <xf numFmtId="172" fontId="5" fillId="2" borderId="1" xfId="2" applyNumberFormat="1" applyFont="1" applyFill="1" applyBorder="1" applyProtection="1"/>
    <xf numFmtId="0" fontId="5" fillId="2" borderId="13" xfId="0" applyFont="1" applyFill="1" applyBorder="1"/>
    <xf numFmtId="0" fontId="8" fillId="6" borderId="11" xfId="0" applyFont="1" applyFill="1" applyBorder="1" applyAlignment="1">
      <alignment horizontal="center"/>
    </xf>
    <xf numFmtId="0" fontId="8" fillId="2" borderId="0" xfId="0" applyFont="1" applyFill="1"/>
    <xf numFmtId="0" fontId="4" fillId="2" borderId="13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8" fillId="2" borderId="11" xfId="0" applyFont="1" applyFill="1" applyBorder="1" applyAlignment="1">
      <alignment horizontal="left" wrapText="1"/>
    </xf>
    <xf numFmtId="182" fontId="5" fillId="2" borderId="1" xfId="0" applyNumberFormat="1" applyFont="1" applyFill="1" applyBorder="1"/>
    <xf numFmtId="183" fontId="4" fillId="2" borderId="1" xfId="0" applyNumberFormat="1" applyFont="1" applyFill="1" applyBorder="1" applyProtection="1"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4" fillId="3" borderId="1" xfId="0" applyFont="1" applyFill="1" applyBorder="1" applyAlignment="1" applyProtection="1">
      <alignment horizontal="center"/>
      <protection locked="0"/>
    </xf>
    <xf numFmtId="0" fontId="14" fillId="8" borderId="11" xfId="0" applyFont="1" applyFill="1" applyBorder="1" applyAlignment="1">
      <alignment horizontal="left" wrapText="1"/>
    </xf>
    <xf numFmtId="0" fontId="14" fillId="8" borderId="0" xfId="0" applyFont="1" applyFill="1" applyAlignment="1">
      <alignment horizontal="left" wrapText="1"/>
    </xf>
    <xf numFmtId="0" fontId="14" fillId="8" borderId="12" xfId="0" applyFont="1" applyFill="1" applyBorder="1" applyAlignment="1">
      <alignment horizontal="left" wrapText="1"/>
    </xf>
    <xf numFmtId="0" fontId="18" fillId="9" borderId="24" xfId="0" applyFont="1" applyFill="1" applyBorder="1" applyAlignment="1">
      <alignment horizontal="center" vertical="center" wrapText="1"/>
    </xf>
    <xf numFmtId="0" fontId="18" fillId="9" borderId="0" xfId="0" applyFont="1" applyFill="1" applyAlignment="1">
      <alignment horizontal="center" vertical="center" wrapText="1"/>
    </xf>
    <xf numFmtId="0" fontId="22" fillId="9" borderId="24" xfId="3" applyFont="1" applyFill="1" applyBorder="1" applyAlignment="1">
      <alignment horizontal="center" vertical="center" wrapText="1"/>
    </xf>
    <xf numFmtId="0" fontId="22" fillId="9" borderId="0" xfId="3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6" borderId="19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4" fillId="6" borderId="24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5" fillId="6" borderId="11" xfId="0" applyFont="1" applyFill="1" applyBorder="1" applyAlignment="1">
      <alignment horizontal="left" wrapText="1"/>
    </xf>
    <xf numFmtId="0" fontId="5" fillId="6" borderId="0" xfId="0" applyFont="1" applyFill="1" applyAlignment="1">
      <alignment horizontal="left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9" xfId="0" applyFont="1" applyFill="1" applyBorder="1" applyAlignment="1">
      <alignment horizontal="left" vertical="center" wrapText="1"/>
    </xf>
    <xf numFmtId="0" fontId="5" fillId="9" borderId="10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4" fillId="6" borderId="20" xfId="0" applyFont="1" applyFill="1" applyBorder="1" applyAlignment="1">
      <alignment horizontal="left" vertical="center" wrapText="1"/>
    </xf>
    <xf numFmtId="0" fontId="4" fillId="6" borderId="26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left" vertical="center" wrapText="1"/>
    </xf>
    <xf numFmtId="0" fontId="5" fillId="6" borderId="12" xfId="0" applyFont="1" applyFill="1" applyBorder="1" applyAlignment="1">
      <alignment horizontal="left" vertical="center" wrapText="1"/>
    </xf>
    <xf numFmtId="0" fontId="4" fillId="6" borderId="21" xfId="0" applyFont="1" applyFill="1" applyBorder="1" applyAlignment="1">
      <alignment horizontal="left" vertical="center" wrapText="1"/>
    </xf>
    <xf numFmtId="0" fontId="8" fillId="6" borderId="11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8" fillId="6" borderId="12" xfId="0" applyFont="1" applyFill="1" applyBorder="1" applyAlignment="1">
      <alignment horizontal="left" vertical="center" wrapText="1"/>
    </xf>
  </cellXfs>
  <cellStyles count="4">
    <cellStyle name="Komma" xfId="2" builtinId="3"/>
    <cellStyle name="Link" xfId="3" builtinId="8"/>
    <cellStyle name="Standard" xfId="0" builtinId="0"/>
    <cellStyle name="Währung" xfId="1" builtinId="4"/>
  </cellStyles>
  <dxfs count="27"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4" tint="0.79998168889431442"/>
        </patternFill>
      </fill>
    </dxf>
    <dxf>
      <fill>
        <patternFill>
          <bgColor theme="7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theme="8" tint="0.79998168889431442"/>
        </patternFill>
      </fill>
    </dxf>
    <dxf>
      <fill>
        <patternFill>
          <bgColor theme="7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3-n.info/wissen-und-service/sonstiges/pellet-preis-index.html" TargetMode="External"/><Relationship Id="rId1" Type="http://schemas.openxmlformats.org/officeDocument/2006/relationships/hyperlink" Target="https://www.3-n.info/wissen-und-service/sonstiges/pellet-preis-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showGridLines="0" showRowColHeaders="0" tabSelected="1" showRuler="0" topLeftCell="C1" zoomScale="80" zoomScaleNormal="80" zoomScaleSheetLayoutView="130" workbookViewId="0">
      <selection activeCell="D38" sqref="D38:E38"/>
    </sheetView>
  </sheetViews>
  <sheetFormatPr baseColWidth="10" defaultColWidth="11.453125" defaultRowHeight="14.5" x14ac:dyDescent="0.35"/>
  <cols>
    <col min="1" max="1" width="4.36328125" hidden="1" customWidth="1"/>
    <col min="2" max="2" width="3.54296875" hidden="1" customWidth="1"/>
    <col min="3" max="3" width="52.453125" style="5" customWidth="1"/>
    <col min="4" max="4" width="22.08984375" style="5" customWidth="1"/>
    <col min="5" max="5" width="14.6328125" style="5" customWidth="1"/>
    <col min="6" max="6" width="16.08984375" style="5" bestFit="1" customWidth="1"/>
    <col min="7" max="7" width="13.54296875" style="5" hidden="1" customWidth="1"/>
    <col min="8" max="8" width="18" style="5" customWidth="1"/>
    <col min="9" max="9" width="17.6328125" style="5" customWidth="1"/>
    <col min="10" max="10" width="2.453125" style="5" customWidth="1"/>
    <col min="11" max="11" width="1.54296875" style="3" hidden="1" customWidth="1"/>
    <col min="12" max="12" width="2" customWidth="1"/>
    <col min="13" max="13" width="11.453125" style="101"/>
  </cols>
  <sheetData>
    <row r="1" spans="3:13" ht="7.5" customHeight="1" thickBot="1" x14ac:dyDescent="0.4"/>
    <row r="2" spans="3:13" ht="33" customHeight="1" x14ac:dyDescent="0.5">
      <c r="C2" s="130" t="s">
        <v>0</v>
      </c>
      <c r="D2" s="131"/>
      <c r="E2" s="131"/>
      <c r="F2" s="131"/>
      <c r="G2" s="131"/>
      <c r="H2" s="131"/>
      <c r="I2" s="131"/>
      <c r="J2" s="132"/>
    </row>
    <row r="3" spans="3:13" ht="128.25" customHeight="1" thickBot="1" x14ac:dyDescent="0.4">
      <c r="C3" s="127" t="s">
        <v>74</v>
      </c>
      <c r="D3" s="128"/>
      <c r="E3" s="128"/>
      <c r="F3" s="128"/>
      <c r="G3" s="128"/>
      <c r="H3" s="128"/>
      <c r="I3" s="128"/>
      <c r="J3" s="129"/>
    </row>
    <row r="4" spans="3:13" ht="6.65" customHeight="1" thickBot="1" x14ac:dyDescent="0.4"/>
    <row r="5" spans="3:13" ht="17.5" x14ac:dyDescent="0.35">
      <c r="C5" s="134" t="s">
        <v>1</v>
      </c>
      <c r="D5" s="135"/>
      <c r="E5" s="135"/>
      <c r="F5" s="135"/>
      <c r="G5" s="135"/>
      <c r="H5" s="135"/>
      <c r="I5" s="135"/>
      <c r="J5" s="136"/>
    </row>
    <row r="6" spans="3:13" ht="5.4" customHeight="1" thickBot="1" x14ac:dyDescent="0.4">
      <c r="C6" s="6"/>
      <c r="D6" s="7"/>
      <c r="E6" s="7"/>
      <c r="F6" s="7"/>
      <c r="G6" s="7"/>
      <c r="H6" s="7"/>
      <c r="I6" s="7"/>
      <c r="J6" s="8"/>
    </row>
    <row r="7" spans="3:13" ht="42" thickBot="1" x14ac:dyDescent="0.4">
      <c r="C7" s="98" t="s">
        <v>2</v>
      </c>
      <c r="D7" s="9"/>
      <c r="E7" s="7"/>
      <c r="F7" s="7"/>
      <c r="G7" s="7"/>
      <c r="H7" s="7"/>
      <c r="I7" s="7"/>
      <c r="J7" s="8"/>
    </row>
    <row r="8" spans="3:13" ht="6" customHeight="1" x14ac:dyDescent="0.35">
      <c r="C8" s="93"/>
      <c r="D8" s="7"/>
      <c r="E8" s="7"/>
      <c r="F8" s="7"/>
      <c r="G8" s="7"/>
      <c r="H8" s="7"/>
      <c r="I8" s="7"/>
      <c r="J8" s="8"/>
    </row>
    <row r="9" spans="3:13" ht="12.65" customHeight="1" x14ac:dyDescent="0.35">
      <c r="C9" s="137"/>
      <c r="D9" s="142"/>
      <c r="E9" s="142"/>
      <c r="F9" s="142"/>
      <c r="G9" s="10"/>
      <c r="H9" s="94" t="s">
        <v>3</v>
      </c>
      <c r="I9" s="94" t="s">
        <v>4</v>
      </c>
      <c r="J9" s="8"/>
    </row>
    <row r="10" spans="3:13" ht="35.25" customHeight="1" x14ac:dyDescent="0.35">
      <c r="C10" s="95" t="s">
        <v>5</v>
      </c>
      <c r="D10" s="96">
        <v>2022</v>
      </c>
      <c r="E10" s="96">
        <v>2023</v>
      </c>
      <c r="F10" s="96">
        <v>2024</v>
      </c>
      <c r="G10" s="96"/>
      <c r="H10" s="97"/>
      <c r="I10" s="97"/>
      <c r="J10" s="8"/>
    </row>
    <row r="11" spans="3:13" x14ac:dyDescent="0.35">
      <c r="C11" s="11" t="s">
        <v>6</v>
      </c>
      <c r="D11" s="12"/>
      <c r="E11" s="12"/>
      <c r="F11" s="12"/>
      <c r="G11" s="85">
        <f>IF(H11&gt;0,1,0)</f>
        <v>0</v>
      </c>
      <c r="H11" s="86">
        <f>SUM(D11:F11)</f>
        <v>0</v>
      </c>
      <c r="I11" s="87">
        <f>IFERROR((AVERAGE(D11:F11)),0)</f>
        <v>0</v>
      </c>
      <c r="J11" s="8"/>
      <c r="K11" s="3">
        <f>IF(AND((SUM($H$11:$H$14)&gt;H11),H11&gt;0),1,0)</f>
        <v>0</v>
      </c>
      <c r="L11" s="1" t="s">
        <v>7</v>
      </c>
      <c r="M11" s="102"/>
    </row>
    <row r="12" spans="3:13" x14ac:dyDescent="0.35">
      <c r="C12" s="92" t="s">
        <v>8</v>
      </c>
      <c r="D12" s="13"/>
      <c r="E12" s="13"/>
      <c r="F12" s="13"/>
      <c r="G12" s="85"/>
      <c r="H12" s="88">
        <f>SUM(D12:F12)</f>
        <v>0</v>
      </c>
      <c r="I12" s="89">
        <f t="shared" ref="I12" si="0">IFERROR((AVERAGE(D12:F12)),0)</f>
        <v>0</v>
      </c>
      <c r="J12" s="8"/>
      <c r="K12" s="3">
        <f t="shared" ref="K12:K14" si="1">IF(AND((SUM($H$11:$H$14)&gt;H12),H12&gt;0),1,0)</f>
        <v>0</v>
      </c>
      <c r="L12" s="1" t="s">
        <v>7</v>
      </c>
      <c r="M12" s="102"/>
    </row>
    <row r="13" spans="3:13" x14ac:dyDescent="0.35">
      <c r="C13" s="92" t="s">
        <v>9</v>
      </c>
      <c r="D13" s="14"/>
      <c r="E13" s="14"/>
      <c r="F13" s="14"/>
      <c r="G13" s="85"/>
      <c r="H13" s="90">
        <f>SUM(D13:F13)</f>
        <v>0</v>
      </c>
      <c r="I13" s="91">
        <f>IFERROR((AVERAGE(D13:F13)),0)</f>
        <v>0</v>
      </c>
      <c r="J13" s="8"/>
      <c r="K13" s="3">
        <f t="shared" si="1"/>
        <v>0</v>
      </c>
      <c r="L13" s="1" t="s">
        <v>7</v>
      </c>
      <c r="M13" s="102"/>
    </row>
    <row r="14" spans="3:13" x14ac:dyDescent="0.35">
      <c r="C14" s="92" t="s">
        <v>10</v>
      </c>
      <c r="D14" s="12"/>
      <c r="E14" s="12"/>
      <c r="F14" s="12"/>
      <c r="G14" s="85">
        <f t="shared" ref="G14:G17" si="2">IF(H14&gt;0,1,0)</f>
        <v>0</v>
      </c>
      <c r="H14" s="86">
        <f>SUM(D14:F14)</f>
        <v>0</v>
      </c>
      <c r="I14" s="87">
        <f>IFERROR((AVERAGE(D14:F14)),0)</f>
        <v>0</v>
      </c>
      <c r="J14" s="8"/>
      <c r="K14" s="3">
        <f t="shared" si="1"/>
        <v>0</v>
      </c>
      <c r="L14" s="1" t="s">
        <v>7</v>
      </c>
      <c r="M14" s="102"/>
    </row>
    <row r="15" spans="3:13" ht="29.25" customHeight="1" x14ac:dyDescent="0.35">
      <c r="C15" s="137" t="s">
        <v>85</v>
      </c>
      <c r="D15" s="138"/>
      <c r="E15" s="138"/>
      <c r="F15" s="138"/>
      <c r="G15" s="7">
        <f t="shared" si="2"/>
        <v>0</v>
      </c>
      <c r="H15" s="7"/>
      <c r="I15" s="7"/>
      <c r="J15" s="8"/>
    </row>
    <row r="16" spans="3:13" ht="15" thickBot="1" x14ac:dyDescent="0.4">
      <c r="C16" s="72" t="s">
        <v>11</v>
      </c>
      <c r="D16" s="73">
        <f>D12*10</f>
        <v>0</v>
      </c>
      <c r="E16" s="73">
        <f>E12*10</f>
        <v>0</v>
      </c>
      <c r="F16" s="73">
        <f>F12*10</f>
        <v>0</v>
      </c>
      <c r="G16" s="74">
        <f t="shared" si="2"/>
        <v>0</v>
      </c>
      <c r="H16" s="73">
        <f>SUM(D16:F16)</f>
        <v>0</v>
      </c>
      <c r="I16" s="75">
        <f>IFERROR((AVERAGE(D16:F16)),0)</f>
        <v>0</v>
      </c>
      <c r="J16" s="8"/>
    </row>
    <row r="17" spans="3:12" ht="15" thickBot="1" x14ac:dyDescent="0.4">
      <c r="C17" s="76" t="s">
        <v>12</v>
      </c>
      <c r="D17" s="77">
        <f>D13*9.7</f>
        <v>0</v>
      </c>
      <c r="E17" s="77">
        <f>E13*9.7</f>
        <v>0</v>
      </c>
      <c r="F17" s="77">
        <f>F13*9.7</f>
        <v>0</v>
      </c>
      <c r="G17" s="78">
        <f t="shared" si="2"/>
        <v>0</v>
      </c>
      <c r="H17" s="77">
        <f>SUM(D17:F17)</f>
        <v>0</v>
      </c>
      <c r="I17" s="75">
        <f>IFERROR((AVERAGE(D17:F17)),0)</f>
        <v>0</v>
      </c>
      <c r="J17" s="15"/>
    </row>
    <row r="18" spans="3:12" ht="7.4" customHeight="1" thickBot="1" x14ac:dyDescent="0.4"/>
    <row r="19" spans="3:12" ht="34.4" customHeight="1" x14ac:dyDescent="0.35">
      <c r="C19" s="114" t="s">
        <v>75</v>
      </c>
      <c r="D19" s="115"/>
      <c r="E19" s="115"/>
      <c r="F19" s="115"/>
      <c r="G19" s="115"/>
      <c r="H19" s="115"/>
      <c r="I19" s="115"/>
      <c r="J19" s="116"/>
    </row>
    <row r="20" spans="3:12" x14ac:dyDescent="0.35">
      <c r="C20" s="11"/>
      <c r="D20" s="16">
        <v>2022</v>
      </c>
      <c r="E20" s="16">
        <v>2023</v>
      </c>
      <c r="F20" s="16">
        <v>2024</v>
      </c>
      <c r="G20" s="10"/>
      <c r="H20" s="7"/>
      <c r="I20" s="7"/>
      <c r="J20" s="8"/>
    </row>
    <row r="21" spans="3:12" x14ac:dyDescent="0.35">
      <c r="C21" s="79" t="s">
        <v>11</v>
      </c>
      <c r="D21" s="80">
        <f>D12*0.00292</f>
        <v>0</v>
      </c>
      <c r="E21" s="80">
        <f>E12*0.00292</f>
        <v>0</v>
      </c>
      <c r="F21" s="80">
        <f>F12*0.00292</f>
        <v>0</v>
      </c>
      <c r="G21" s="81"/>
      <c r="H21" s="7"/>
      <c r="I21" s="7"/>
      <c r="J21" s="8"/>
    </row>
    <row r="22" spans="3:12" x14ac:dyDescent="0.35">
      <c r="C22" s="79" t="s">
        <v>13</v>
      </c>
      <c r="D22" s="80">
        <f>D13*0.002</f>
        <v>0</v>
      </c>
      <c r="E22" s="80">
        <f>E13*0.002</f>
        <v>0</v>
      </c>
      <c r="F22" s="80">
        <f>F13*0.002</f>
        <v>0</v>
      </c>
      <c r="G22" s="81"/>
      <c r="H22" s="7"/>
      <c r="I22" s="7"/>
      <c r="J22" s="8"/>
    </row>
    <row r="23" spans="3:12" ht="15" thickBot="1" x14ac:dyDescent="0.4">
      <c r="C23" s="82" t="s">
        <v>14</v>
      </c>
      <c r="D23" s="83">
        <f>D14*0.00022</f>
        <v>0</v>
      </c>
      <c r="E23" s="83">
        <f>E14*0.00022</f>
        <v>0</v>
      </c>
      <c r="F23" s="83">
        <f>F14*0.00022</f>
        <v>0</v>
      </c>
      <c r="G23" s="84"/>
      <c r="H23" s="17"/>
      <c r="I23" s="17"/>
      <c r="J23" s="15"/>
    </row>
    <row r="24" spans="3:12" ht="12" hidden="1" customHeight="1" x14ac:dyDescent="0.35">
      <c r="C24" s="18"/>
    </row>
    <row r="25" spans="3:12" ht="15" hidden="1" thickBot="1" x14ac:dyDescent="0.4"/>
    <row r="26" spans="3:12" ht="24.65" customHeight="1" x14ac:dyDescent="0.35">
      <c r="C26" s="114" t="s">
        <v>76</v>
      </c>
      <c r="D26" s="115"/>
      <c r="E26" s="115"/>
      <c r="F26" s="115"/>
      <c r="G26" s="115"/>
      <c r="H26" s="115"/>
      <c r="I26" s="115"/>
      <c r="J26" s="116"/>
    </row>
    <row r="27" spans="3:12" ht="86.25" customHeight="1" x14ac:dyDescent="0.35">
      <c r="C27" s="139" t="s">
        <v>77</v>
      </c>
      <c r="D27" s="140"/>
      <c r="E27" s="140"/>
      <c r="F27" s="140"/>
      <c r="G27" s="140"/>
      <c r="H27" s="140"/>
      <c r="I27" s="140"/>
      <c r="J27" s="141"/>
      <c r="L27" s="2"/>
    </row>
    <row r="28" spans="3:12" hidden="1" x14ac:dyDescent="0.35">
      <c r="C28" s="19"/>
      <c r="D28" s="10"/>
      <c r="E28" s="10"/>
      <c r="F28" s="10"/>
      <c r="G28" s="10"/>
      <c r="H28" s="10"/>
      <c r="I28" s="10"/>
      <c r="J28" s="20"/>
    </row>
    <row r="29" spans="3:12" hidden="1" x14ac:dyDescent="0.35">
      <c r="C29" s="19"/>
      <c r="D29" s="10"/>
      <c r="E29" s="10"/>
      <c r="F29" s="10"/>
      <c r="G29" s="10"/>
      <c r="H29" s="10"/>
      <c r="I29" s="10"/>
      <c r="J29" s="20"/>
    </row>
    <row r="30" spans="3:12" x14ac:dyDescent="0.35">
      <c r="C30" s="21" t="s">
        <v>11</v>
      </c>
      <c r="D30" s="22">
        <f>AVERAGE(D21:F21)*100</f>
        <v>0</v>
      </c>
      <c r="E30" s="7"/>
      <c r="F30" s="7"/>
      <c r="G30" s="7"/>
      <c r="H30" s="7"/>
      <c r="I30" s="7"/>
      <c r="J30" s="8"/>
    </row>
    <row r="31" spans="3:12" x14ac:dyDescent="0.35">
      <c r="C31" s="21" t="s">
        <v>12</v>
      </c>
      <c r="D31" s="22">
        <f>(IF(SUM(D22:F22)&gt;0,(AVERAGE(D22:F22)),AVERAGE(D23:F23)))*100</f>
        <v>0</v>
      </c>
      <c r="E31" s="7"/>
      <c r="F31" s="7"/>
      <c r="G31" s="7"/>
      <c r="H31" s="7"/>
      <c r="I31" s="7"/>
      <c r="J31" s="8"/>
    </row>
    <row r="32" spans="3:12" ht="9.65" customHeight="1" thickBot="1" x14ac:dyDescent="0.4">
      <c r="C32" s="23"/>
      <c r="D32" s="17"/>
      <c r="E32" s="17"/>
      <c r="F32" s="17"/>
      <c r="G32" s="17"/>
      <c r="H32" s="17"/>
      <c r="I32" s="17"/>
      <c r="J32" s="15"/>
    </row>
    <row r="33" spans="1:11" ht="8.4" customHeight="1" thickBot="1" x14ac:dyDescent="0.4"/>
    <row r="34" spans="1:11" ht="21.65" customHeight="1" x14ac:dyDescent="0.35">
      <c r="C34" s="117" t="s">
        <v>15</v>
      </c>
      <c r="D34" s="118"/>
      <c r="E34" s="118"/>
      <c r="F34" s="118"/>
      <c r="G34" s="118"/>
      <c r="H34" s="118"/>
      <c r="I34" s="118"/>
      <c r="J34" s="119"/>
    </row>
    <row r="35" spans="1:11" ht="17.399999999999999" customHeight="1" x14ac:dyDescent="0.35">
      <c r="C35" s="68" t="s">
        <v>16</v>
      </c>
      <c r="D35" s="7"/>
      <c r="E35" s="7"/>
      <c r="F35" s="7"/>
      <c r="G35" s="7"/>
      <c r="H35" s="7"/>
      <c r="I35" s="7"/>
      <c r="J35" s="8"/>
    </row>
    <row r="36" spans="1:11" ht="29.4" customHeight="1" x14ac:dyDescent="0.35">
      <c r="C36" s="143" t="s">
        <v>17</v>
      </c>
      <c r="D36" s="144"/>
      <c r="E36" s="144"/>
      <c r="F36" s="144"/>
      <c r="G36" s="144"/>
      <c r="H36" s="144"/>
      <c r="I36" s="144"/>
      <c r="J36" s="145"/>
    </row>
    <row r="37" spans="1:11" ht="22.5" customHeight="1" x14ac:dyDescent="0.35">
      <c r="C37" s="24" t="s">
        <v>18</v>
      </c>
      <c r="D37" s="133" t="s">
        <v>19</v>
      </c>
      <c r="E37" s="133"/>
      <c r="F37" s="25" t="s">
        <v>20</v>
      </c>
      <c r="G37" s="26"/>
      <c r="H37" s="7"/>
      <c r="I37" s="7"/>
      <c r="J37" s="8"/>
    </row>
    <row r="38" spans="1:11" x14ac:dyDescent="0.35">
      <c r="C38" s="11">
        <v>1</v>
      </c>
      <c r="D38" s="103"/>
      <c r="E38" s="103"/>
      <c r="F38" s="25" t="str">
        <f>IFERROR((VLOOKUP(D38,Tabelle2!$B$2:$C$6,2,FALSE)),"-")</f>
        <v>-</v>
      </c>
      <c r="G38" s="26"/>
      <c r="H38" s="7"/>
      <c r="I38" s="7"/>
      <c r="J38" s="8"/>
    </row>
    <row r="39" spans="1:11" x14ac:dyDescent="0.35">
      <c r="C39" s="11">
        <v>2</v>
      </c>
      <c r="D39" s="103"/>
      <c r="E39" s="103"/>
      <c r="F39" s="25" t="str">
        <f>IFERROR((VLOOKUP(D39,Tabelle2!$B$2:$C$6,2,FALSE)),"-")</f>
        <v>-</v>
      </c>
      <c r="G39" s="26"/>
      <c r="H39" s="7"/>
      <c r="I39" s="7"/>
      <c r="J39" s="8"/>
    </row>
    <row r="40" spans="1:11" x14ac:dyDescent="0.35">
      <c r="C40" s="11">
        <v>3</v>
      </c>
      <c r="D40" s="103"/>
      <c r="E40" s="103"/>
      <c r="F40" s="25" t="str">
        <f>IFERROR((VLOOKUP(D40,Tabelle2!$B$2:$C$6,2,FALSE)),"-")</f>
        <v>-</v>
      </c>
      <c r="G40" s="26"/>
      <c r="H40" s="7"/>
      <c r="I40" s="7"/>
      <c r="J40" s="8"/>
    </row>
    <row r="41" spans="1:11" ht="7.65" customHeight="1" x14ac:dyDescent="0.35">
      <c r="C41" s="27"/>
      <c r="D41" s="28"/>
      <c r="E41" s="28"/>
      <c r="F41" s="28"/>
      <c r="G41" s="28"/>
      <c r="H41" s="28"/>
      <c r="I41" s="28"/>
      <c r="J41" s="29"/>
    </row>
    <row r="42" spans="1:11" x14ac:dyDescent="0.35">
      <c r="C42" s="30" t="s">
        <v>21</v>
      </c>
      <c r="D42" s="28"/>
      <c r="E42" s="28"/>
      <c r="F42" s="28"/>
      <c r="G42" s="28"/>
      <c r="H42" s="28"/>
      <c r="I42" s="28"/>
      <c r="J42" s="29"/>
    </row>
    <row r="43" spans="1:11" ht="13.4" customHeight="1" x14ac:dyDescent="0.35">
      <c r="C43" s="31" t="str">
        <f>_xlfn.CONCAT(Tabelle2!B6)</f>
        <v>Pelletheizung</v>
      </c>
      <c r="D43" s="10"/>
      <c r="E43" s="69" t="s">
        <v>22</v>
      </c>
      <c r="F43" s="70"/>
      <c r="G43" s="71"/>
      <c r="H43" s="71"/>
      <c r="I43" s="28"/>
      <c r="J43" s="29"/>
      <c r="K43" s="3">
        <f>IF(OR(C43=$D$38,C43=$D$39,C43=$D$40),1,0)</f>
        <v>0</v>
      </c>
    </row>
    <row r="44" spans="1:11" ht="15" customHeight="1" x14ac:dyDescent="0.35">
      <c r="B44" t="str">
        <f>_xlfn.CONCAT(B46,1)</f>
        <v>PH1</v>
      </c>
      <c r="C44" s="11" t="s">
        <v>23</v>
      </c>
      <c r="D44" s="32">
        <f>VLOOKUP(1,G11:I17,3)</f>
        <v>0</v>
      </c>
      <c r="E44" s="107" t="s">
        <v>24</v>
      </c>
      <c r="F44" s="108"/>
      <c r="G44" s="108"/>
      <c r="H44" s="108"/>
      <c r="I44" s="28"/>
      <c r="J44" s="29"/>
    </row>
    <row r="45" spans="1:11" x14ac:dyDescent="0.35">
      <c r="C45" s="11" t="s">
        <v>25</v>
      </c>
      <c r="D45" s="33"/>
      <c r="E45" s="107"/>
      <c r="F45" s="108"/>
      <c r="G45" s="108"/>
      <c r="H45" s="108"/>
      <c r="I45" s="28"/>
      <c r="J45" s="29"/>
    </row>
    <row r="46" spans="1:11" ht="12.75" customHeight="1" x14ac:dyDescent="0.35">
      <c r="B46" t="str">
        <f>IFERROR((VLOOKUP(C43,Tabelle2!$B$2:$C$6,2,FALSE)),"-")</f>
        <v>PH</v>
      </c>
      <c r="C46" s="21" t="s">
        <v>26</v>
      </c>
      <c r="D46" s="99">
        <f>D45/4800</f>
        <v>0</v>
      </c>
      <c r="E46" s="109" t="s">
        <v>27</v>
      </c>
      <c r="F46" s="110"/>
      <c r="G46" s="110"/>
      <c r="H46" s="110"/>
      <c r="I46" s="28"/>
      <c r="J46" s="29"/>
    </row>
    <row r="47" spans="1:11" ht="27.65" customHeight="1" x14ac:dyDescent="0.35">
      <c r="C47" s="104" t="s">
        <v>86</v>
      </c>
      <c r="D47" s="105"/>
      <c r="E47" s="105"/>
      <c r="F47" s="105"/>
      <c r="G47" s="105"/>
      <c r="H47" s="105"/>
      <c r="I47" s="105"/>
      <c r="J47" s="106"/>
    </row>
    <row r="48" spans="1:11" ht="27" customHeight="1" x14ac:dyDescent="0.35">
      <c r="A48" s="4"/>
      <c r="C48" s="34" t="s">
        <v>28</v>
      </c>
      <c r="D48" s="32" t="str">
        <f>IFERROR((VLOOKUP(1,G11:I17,3,FALSE)),"-")</f>
        <v>-</v>
      </c>
      <c r="E48" s="7"/>
      <c r="F48" s="7"/>
      <c r="G48" s="7"/>
      <c r="H48" s="7"/>
      <c r="I48" s="7"/>
      <c r="J48" s="8"/>
    </row>
    <row r="49" spans="2:11" ht="6" customHeight="1" x14ac:dyDescent="0.35">
      <c r="C49" s="6"/>
      <c r="D49" s="7"/>
      <c r="E49" s="7"/>
      <c r="F49" s="7"/>
      <c r="G49" s="7"/>
      <c r="H49" s="7"/>
      <c r="I49" s="7"/>
      <c r="J49" s="8"/>
    </row>
    <row r="50" spans="2:11" x14ac:dyDescent="0.35">
      <c r="C50" s="35" t="str">
        <f>_xlfn.CONCAT(Tabelle2!B2)</f>
        <v>Solewasserwärmepumpe</v>
      </c>
      <c r="D50" s="7"/>
      <c r="E50" s="7"/>
      <c r="F50" s="7"/>
      <c r="G50" s="7"/>
      <c r="H50" s="7"/>
      <c r="I50" s="7"/>
      <c r="J50" s="8"/>
      <c r="K50" s="3">
        <f>IF(OR(C50=$D$38,C50=$D$39,C50=$D$40),1,0)</f>
        <v>0</v>
      </c>
    </row>
    <row r="51" spans="2:11" x14ac:dyDescent="0.35">
      <c r="B51" t="str">
        <f>_xlfn.CONCAT(B52,1)</f>
        <v>SWWP1</v>
      </c>
      <c r="C51" s="11" t="s">
        <v>29</v>
      </c>
      <c r="D51" s="12"/>
      <c r="E51" s="7"/>
      <c r="F51" s="7"/>
      <c r="G51" s="7"/>
      <c r="H51" s="7"/>
      <c r="I51" s="7"/>
      <c r="J51" s="8"/>
    </row>
    <row r="52" spans="2:11" x14ac:dyDescent="0.35">
      <c r="B52" t="str">
        <f>IFERROR((VLOOKUP(C50,Tabelle2!$B$2:$C$6,2,FALSE)),"-")</f>
        <v>SWWP</v>
      </c>
      <c r="C52" s="11" t="s">
        <v>30</v>
      </c>
      <c r="D52" s="100"/>
      <c r="E52" s="7"/>
      <c r="F52" s="7"/>
      <c r="G52" s="7"/>
      <c r="H52" s="7"/>
      <c r="I52" s="7"/>
      <c r="J52" s="8"/>
    </row>
    <row r="53" spans="2:11" ht="6.65" customHeight="1" x14ac:dyDescent="0.35">
      <c r="C53" s="6"/>
      <c r="D53" s="7"/>
      <c r="E53" s="7"/>
      <c r="F53" s="7"/>
      <c r="G53" s="7"/>
      <c r="H53" s="7"/>
      <c r="I53" s="7"/>
      <c r="J53" s="8"/>
    </row>
    <row r="54" spans="2:11" x14ac:dyDescent="0.35">
      <c r="C54" s="35" t="str">
        <f>_xlfn.CONCAT(Tabelle2!B3)</f>
        <v>Luftwasserwärmepumpe</v>
      </c>
      <c r="D54" s="7"/>
      <c r="E54" s="7"/>
      <c r="F54" s="7"/>
      <c r="G54" s="7"/>
      <c r="H54" s="7"/>
      <c r="I54" s="7"/>
      <c r="J54" s="8"/>
      <c r="K54" s="3">
        <f>IF(OR(C54=$D$38,C54=$D$39,C54=$D$40),1,0)</f>
        <v>0</v>
      </c>
    </row>
    <row r="55" spans="2:11" x14ac:dyDescent="0.35">
      <c r="B55" t="str">
        <f>_xlfn.CONCAT(B56,1)</f>
        <v>LWWP1</v>
      </c>
      <c r="C55" s="11" t="s">
        <v>29</v>
      </c>
      <c r="D55" s="12"/>
      <c r="E55" s="7"/>
      <c r="F55" s="7"/>
      <c r="G55" s="7"/>
      <c r="H55" s="7"/>
      <c r="I55" s="7"/>
      <c r="J55" s="8"/>
    </row>
    <row r="56" spans="2:11" x14ac:dyDescent="0.35">
      <c r="B56" t="str">
        <f>IFERROR((VLOOKUP(C54,Tabelle2!$B$2:$C$6,2,FALSE)),"-")</f>
        <v>LWWP</v>
      </c>
      <c r="C56" s="11" t="s">
        <v>30</v>
      </c>
      <c r="D56" s="100"/>
      <c r="E56" s="7"/>
      <c r="F56" s="7"/>
      <c r="G56" s="7"/>
      <c r="H56" s="7"/>
      <c r="I56" s="7"/>
      <c r="J56" s="8"/>
    </row>
    <row r="57" spans="2:11" ht="4.6500000000000004" customHeight="1" x14ac:dyDescent="0.35">
      <c r="C57" s="6"/>
      <c r="D57" s="7"/>
      <c r="E57" s="7"/>
      <c r="F57" s="7"/>
      <c r="G57" s="7"/>
      <c r="H57" s="7"/>
      <c r="I57" s="7"/>
      <c r="J57" s="8"/>
    </row>
    <row r="58" spans="2:11" x14ac:dyDescent="0.35">
      <c r="C58" s="35" t="str">
        <f>_xlfn.CONCAT(Tabelle2!B4)</f>
        <v>Sitzkissen</v>
      </c>
      <c r="D58" s="7"/>
      <c r="E58" s="7"/>
      <c r="F58" s="7"/>
      <c r="G58" s="7"/>
      <c r="H58" s="7"/>
      <c r="I58" s="7"/>
      <c r="J58" s="8"/>
      <c r="K58" s="3">
        <f>IF(OR(C58=$D$38,C58=$D$39,C58=$D$40),1,0)</f>
        <v>0</v>
      </c>
    </row>
    <row r="59" spans="2:11" x14ac:dyDescent="0.35">
      <c r="B59" t="str">
        <f>_xlfn.CONCAT(B60,1)</f>
        <v>SK1</v>
      </c>
      <c r="C59" s="11" t="s">
        <v>29</v>
      </c>
      <c r="D59" s="12"/>
      <c r="E59" s="7"/>
      <c r="F59" s="7"/>
      <c r="G59" s="7"/>
      <c r="H59" s="7"/>
      <c r="I59" s="7"/>
      <c r="J59" s="8"/>
    </row>
    <row r="60" spans="2:11" x14ac:dyDescent="0.35">
      <c r="B60" t="str">
        <f>IFERROR((VLOOKUP(C58,Tabelle2!$B$2:$C$6,2,FALSE)),"-")</f>
        <v>SK</v>
      </c>
      <c r="C60" s="11" t="s">
        <v>30</v>
      </c>
      <c r="D60" s="100"/>
      <c r="E60" s="7"/>
      <c r="F60" s="7"/>
      <c r="G60" s="7"/>
      <c r="H60" s="7"/>
      <c r="I60" s="7"/>
      <c r="J60" s="8"/>
    </row>
    <row r="61" spans="2:11" ht="3.65" customHeight="1" x14ac:dyDescent="0.35">
      <c r="C61" s="6"/>
      <c r="D61" s="7"/>
      <c r="E61" s="7"/>
      <c r="F61" s="7"/>
      <c r="G61" s="7"/>
      <c r="H61" s="7"/>
      <c r="I61" s="7"/>
      <c r="J61" s="8"/>
    </row>
    <row r="62" spans="2:11" x14ac:dyDescent="0.35">
      <c r="C62" s="35" t="str">
        <f>_xlfn.CONCAT(Tabelle2!B5)</f>
        <v>Stationäre Wärmestrahler</v>
      </c>
      <c r="D62" s="7"/>
      <c r="E62" s="7"/>
      <c r="F62" s="7"/>
      <c r="G62" s="7"/>
      <c r="H62" s="7"/>
      <c r="I62" s="7"/>
      <c r="J62" s="8"/>
      <c r="K62" s="3">
        <f>IF(OR(C62=$D$38,C62=$D$39,C62=$D$40),1,0)</f>
        <v>0</v>
      </c>
    </row>
    <row r="63" spans="2:11" x14ac:dyDescent="0.35">
      <c r="B63" t="str">
        <f>_xlfn.CONCAT(B64,1)</f>
        <v>WS1</v>
      </c>
      <c r="C63" s="11" t="s">
        <v>29</v>
      </c>
      <c r="D63" s="12"/>
      <c r="E63" s="7"/>
      <c r="F63" s="7"/>
      <c r="G63" s="7"/>
      <c r="H63" s="7"/>
      <c r="I63" s="7"/>
      <c r="J63" s="8"/>
    </row>
    <row r="64" spans="2:11" x14ac:dyDescent="0.35">
      <c r="B64" t="str">
        <f>IFERROR((VLOOKUP(C62,Tabelle2!$B$2:$C$6,2,FALSE)),"-")</f>
        <v>WS</v>
      </c>
      <c r="C64" s="11" t="s">
        <v>30</v>
      </c>
      <c r="D64" s="100"/>
      <c r="E64" s="7"/>
      <c r="F64" s="7"/>
      <c r="G64" s="7"/>
      <c r="H64" s="7"/>
      <c r="I64" s="7"/>
      <c r="J64" s="8"/>
    </row>
    <row r="65" spans="3:10" ht="6" customHeight="1" x14ac:dyDescent="0.35">
      <c r="C65" s="6"/>
      <c r="D65" s="7"/>
      <c r="E65" s="7"/>
      <c r="F65" s="7"/>
      <c r="G65" s="7"/>
      <c r="H65" s="7"/>
      <c r="I65" s="7"/>
      <c r="J65" s="8"/>
    </row>
    <row r="66" spans="3:10" hidden="1" x14ac:dyDescent="0.35">
      <c r="C66" s="6"/>
      <c r="D66" s="7"/>
      <c r="E66" s="7"/>
      <c r="F66" s="7"/>
      <c r="G66" s="7"/>
      <c r="H66" s="7"/>
      <c r="I66" s="7"/>
      <c r="J66" s="8"/>
    </row>
    <row r="67" spans="3:10" x14ac:dyDescent="0.35">
      <c r="C67" s="11"/>
      <c r="D67" s="25" t="str">
        <f>F38</f>
        <v>-</v>
      </c>
      <c r="E67" s="25" t="str">
        <f>F39</f>
        <v>-</v>
      </c>
      <c r="F67" s="25" t="str">
        <f>F40</f>
        <v>-</v>
      </c>
      <c r="G67" s="10"/>
      <c r="H67" s="7"/>
      <c r="I67" s="7"/>
      <c r="J67" s="8"/>
    </row>
    <row r="68" spans="3:10" x14ac:dyDescent="0.35">
      <c r="C68" s="11" t="s">
        <v>31</v>
      </c>
      <c r="D68" s="36" t="str">
        <f>IFERROR(((VLOOKUP(D67,$B$46:$D$64,3,FALSE)))*((VLOOKUP((_xlfn.CONCAT(D67,1)),$B$44:$J$64,3,FALSE))),"-")</f>
        <v>-</v>
      </c>
      <c r="E68" s="36" t="str">
        <f>IFERROR(((VLOOKUP(E67,$B$46:$D$64,3,FALSE)))*((VLOOKUP((_xlfn.CONCAT(E67,1)),$B$44:$J$64,3,FALSE))),"-")</f>
        <v>-</v>
      </c>
      <c r="F68" s="36" t="str">
        <f t="shared" ref="F68" si="3">IFERROR(((VLOOKUP(F67,$B$46:$D$64,3,FALSE)))*((VLOOKUP((_xlfn.CONCAT(F67,1)),$B$44:$J$64,3,FALSE))),"-")</f>
        <v>-</v>
      </c>
      <c r="G68" s="10"/>
      <c r="H68" s="7"/>
      <c r="I68" s="7"/>
      <c r="J68" s="8"/>
    </row>
    <row r="69" spans="3:10" ht="9.65" customHeight="1" thickBot="1" x14ac:dyDescent="0.4">
      <c r="C69" s="23"/>
      <c r="D69" s="17"/>
      <c r="E69" s="17"/>
      <c r="F69" s="17"/>
      <c r="G69" s="17"/>
      <c r="H69" s="17"/>
      <c r="I69" s="17"/>
      <c r="J69" s="15"/>
    </row>
    <row r="70" spans="3:10" ht="12" customHeight="1" thickBot="1" x14ac:dyDescent="0.4">
      <c r="C70" s="37"/>
    </row>
    <row r="71" spans="3:10" ht="36" customHeight="1" x14ac:dyDescent="0.35">
      <c r="C71" s="114" t="s">
        <v>32</v>
      </c>
      <c r="D71" s="115"/>
      <c r="E71" s="115"/>
      <c r="F71" s="115"/>
      <c r="G71" s="115"/>
      <c r="H71" s="115"/>
      <c r="I71" s="115"/>
      <c r="J71" s="116"/>
    </row>
    <row r="72" spans="3:10" x14ac:dyDescent="0.35">
      <c r="C72" s="6" t="s">
        <v>78</v>
      </c>
      <c r="D72" s="7"/>
      <c r="E72" s="7"/>
      <c r="F72" s="7"/>
      <c r="G72" s="7"/>
      <c r="H72" s="7"/>
      <c r="I72" s="7"/>
      <c r="J72" s="8"/>
    </row>
    <row r="73" spans="3:10" x14ac:dyDescent="0.35">
      <c r="C73" s="38" t="s">
        <v>33</v>
      </c>
      <c r="D73" s="7"/>
      <c r="E73" s="7"/>
      <c r="F73" s="7"/>
      <c r="G73" s="7"/>
      <c r="H73" s="7"/>
      <c r="I73" s="7"/>
      <c r="J73" s="8"/>
    </row>
    <row r="74" spans="3:10" x14ac:dyDescent="0.35">
      <c r="C74" s="6" t="s">
        <v>34</v>
      </c>
      <c r="D74" s="7"/>
      <c r="E74" s="7"/>
      <c r="F74" s="7"/>
      <c r="G74" s="7"/>
      <c r="H74" s="7"/>
      <c r="I74" s="7"/>
      <c r="J74" s="8"/>
    </row>
    <row r="75" spans="3:10" x14ac:dyDescent="0.35">
      <c r="C75" s="6" t="s">
        <v>35</v>
      </c>
      <c r="D75" s="7"/>
      <c r="E75" s="7"/>
      <c r="F75" s="7"/>
      <c r="G75" s="7"/>
      <c r="H75" s="7"/>
      <c r="I75" s="7"/>
      <c r="J75" s="8"/>
    </row>
    <row r="76" spans="3:10" ht="5.4" customHeight="1" x14ac:dyDescent="0.35">
      <c r="C76" s="6"/>
      <c r="D76" s="7"/>
      <c r="E76" s="7"/>
      <c r="F76" s="7"/>
      <c r="G76" s="7"/>
      <c r="H76" s="7"/>
      <c r="I76" s="7"/>
      <c r="J76" s="8"/>
    </row>
    <row r="77" spans="3:10" x14ac:dyDescent="0.35">
      <c r="C77" s="6"/>
      <c r="D77" s="25" t="str">
        <f>$F$38</f>
        <v>-</v>
      </c>
      <c r="E77" s="25" t="str">
        <f>$F$39</f>
        <v>-</v>
      </c>
      <c r="F77" s="25" t="str">
        <f>$F$40</f>
        <v>-</v>
      </c>
      <c r="G77" s="10"/>
      <c r="H77" s="7"/>
      <c r="I77" s="7"/>
      <c r="J77" s="8"/>
    </row>
    <row r="78" spans="3:10" x14ac:dyDescent="0.35">
      <c r="C78" s="39" t="s">
        <v>36</v>
      </c>
      <c r="D78" s="40"/>
      <c r="E78" s="40"/>
      <c r="F78" s="40"/>
      <c r="G78" s="10"/>
      <c r="H78" s="7"/>
      <c r="I78" s="7"/>
      <c r="J78" s="8"/>
    </row>
    <row r="79" spans="3:10" x14ac:dyDescent="0.35">
      <c r="C79" s="39" t="s">
        <v>37</v>
      </c>
      <c r="D79" s="40"/>
      <c r="E79" s="40"/>
      <c r="F79" s="40"/>
      <c r="G79" s="10"/>
      <c r="H79" s="7"/>
      <c r="I79" s="7"/>
      <c r="J79" s="8"/>
    </row>
    <row r="80" spans="3:10" ht="28" x14ac:dyDescent="0.35">
      <c r="C80" s="41" t="s">
        <v>38</v>
      </c>
      <c r="D80" s="42">
        <f>(D78-D79)/30</f>
        <v>0</v>
      </c>
      <c r="E80" s="42">
        <f t="shared" ref="E80:F80" si="4">(E78-E79)/30</f>
        <v>0</v>
      </c>
      <c r="F80" s="42">
        <f t="shared" si="4"/>
        <v>0</v>
      </c>
      <c r="G80" s="10"/>
      <c r="H80" s="7"/>
      <c r="I80" s="7"/>
      <c r="J80" s="8"/>
    </row>
    <row r="81" spans="3:10" x14ac:dyDescent="0.35">
      <c r="C81" s="6"/>
      <c r="D81" s="7"/>
      <c r="E81" s="7"/>
      <c r="F81" s="7"/>
      <c r="G81" s="7"/>
      <c r="H81" s="7"/>
      <c r="I81" s="7"/>
      <c r="J81" s="8"/>
    </row>
    <row r="82" spans="3:10" x14ac:dyDescent="0.35">
      <c r="C82" s="6" t="s">
        <v>79</v>
      </c>
      <c r="D82" s="7"/>
      <c r="E82" s="7"/>
      <c r="F82" s="7"/>
      <c r="G82" s="7"/>
      <c r="H82" s="7"/>
      <c r="I82" s="7"/>
      <c r="J82" s="8"/>
    </row>
    <row r="83" spans="3:10" x14ac:dyDescent="0.35">
      <c r="C83" s="6" t="s">
        <v>39</v>
      </c>
      <c r="D83" s="7"/>
      <c r="E83" s="7"/>
      <c r="F83" s="7"/>
      <c r="G83" s="7"/>
      <c r="H83" s="7"/>
      <c r="I83" s="7"/>
      <c r="J83" s="8"/>
    </row>
    <row r="84" spans="3:10" x14ac:dyDescent="0.35">
      <c r="C84" s="6" t="s">
        <v>40</v>
      </c>
      <c r="D84" s="7"/>
      <c r="E84" s="7"/>
      <c r="F84" s="7"/>
      <c r="G84" s="7"/>
      <c r="H84" s="7"/>
      <c r="I84" s="7"/>
      <c r="J84" s="8"/>
    </row>
    <row r="85" spans="3:10" x14ac:dyDescent="0.35">
      <c r="C85" s="6" t="s">
        <v>35</v>
      </c>
      <c r="D85" s="7"/>
      <c r="E85" s="7"/>
      <c r="F85" s="7"/>
      <c r="G85" s="7"/>
      <c r="H85" s="7"/>
      <c r="I85" s="7"/>
      <c r="J85" s="8"/>
    </row>
    <row r="86" spans="3:10" ht="7.65" customHeight="1" x14ac:dyDescent="0.35">
      <c r="C86" s="6"/>
      <c r="D86" s="7"/>
      <c r="E86" s="7"/>
      <c r="F86" s="7"/>
      <c r="G86" s="7"/>
      <c r="H86" s="7"/>
      <c r="I86" s="7"/>
      <c r="J86" s="8"/>
    </row>
    <row r="87" spans="3:10" x14ac:dyDescent="0.35">
      <c r="C87" s="6"/>
      <c r="D87" s="25" t="str">
        <f>$F$38</f>
        <v>-</v>
      </c>
      <c r="E87" s="25" t="str">
        <f>$F$39</f>
        <v>-</v>
      </c>
      <c r="F87" s="25" t="str">
        <f>$F$40</f>
        <v>-</v>
      </c>
      <c r="G87" s="10"/>
      <c r="H87" s="7"/>
      <c r="I87" s="7"/>
      <c r="J87" s="8"/>
    </row>
    <row r="88" spans="3:10" x14ac:dyDescent="0.35">
      <c r="C88" s="39" t="s">
        <v>36</v>
      </c>
      <c r="D88" s="40"/>
      <c r="E88" s="40"/>
      <c r="F88" s="40"/>
      <c r="G88" s="10"/>
      <c r="H88" s="7"/>
      <c r="I88" s="7"/>
      <c r="J88" s="8"/>
    </row>
    <row r="89" spans="3:10" x14ac:dyDescent="0.35">
      <c r="C89" s="39" t="s">
        <v>37</v>
      </c>
      <c r="D89" s="40"/>
      <c r="E89" s="40"/>
      <c r="F89" s="40"/>
      <c r="G89" s="10"/>
      <c r="H89" s="7"/>
      <c r="I89" s="7"/>
      <c r="J89" s="8"/>
    </row>
    <row r="90" spans="3:10" ht="28" x14ac:dyDescent="0.35">
      <c r="C90" s="41" t="s">
        <v>41</v>
      </c>
      <c r="D90" s="42">
        <f>(D88-D89)/15</f>
        <v>0</v>
      </c>
      <c r="E90" s="42">
        <f t="shared" ref="E90:F90" si="5">(E88-E89)/15</f>
        <v>0</v>
      </c>
      <c r="F90" s="42">
        <f t="shared" si="5"/>
        <v>0</v>
      </c>
      <c r="G90" s="10"/>
      <c r="H90" s="7"/>
      <c r="I90" s="7"/>
      <c r="J90" s="8"/>
    </row>
    <row r="91" spans="3:10" ht="15" thickBot="1" x14ac:dyDescent="0.4">
      <c r="C91" s="43"/>
      <c r="D91" s="43"/>
      <c r="E91" s="43"/>
      <c r="F91" s="43"/>
      <c r="G91" s="17"/>
      <c r="H91" s="17"/>
      <c r="I91" s="17"/>
      <c r="J91" s="15"/>
    </row>
    <row r="92" spans="3:10" ht="15" thickBot="1" x14ac:dyDescent="0.4"/>
    <row r="93" spans="3:10" ht="30" customHeight="1" x14ac:dyDescent="0.35">
      <c r="C93" s="117" t="s">
        <v>42</v>
      </c>
      <c r="D93" s="118"/>
      <c r="E93" s="118"/>
      <c r="F93" s="118"/>
      <c r="G93" s="118"/>
      <c r="H93" s="118"/>
      <c r="I93" s="118"/>
      <c r="J93" s="119"/>
    </row>
    <row r="94" spans="3:10" ht="10.5" customHeight="1" x14ac:dyDescent="0.35">
      <c r="C94" s="44"/>
      <c r="D94" s="45"/>
      <c r="E94" s="45"/>
      <c r="F94" s="45"/>
      <c r="G94" s="45"/>
      <c r="H94" s="45"/>
      <c r="I94" s="45"/>
      <c r="J94" s="46"/>
    </row>
    <row r="95" spans="3:10" ht="30" customHeight="1" x14ac:dyDescent="0.35">
      <c r="C95" s="125" t="s">
        <v>80</v>
      </c>
      <c r="D95" s="126"/>
      <c r="E95" s="126"/>
      <c r="F95" s="126"/>
      <c r="G95" s="126"/>
      <c r="H95" s="126"/>
      <c r="I95" s="126"/>
      <c r="J95" s="8"/>
    </row>
    <row r="96" spans="3:10" x14ac:dyDescent="0.35">
      <c r="C96" s="6" t="s">
        <v>43</v>
      </c>
      <c r="D96" s="7"/>
      <c r="E96" s="7"/>
      <c r="F96" s="7"/>
      <c r="G96" s="7"/>
      <c r="H96" s="7"/>
      <c r="I96" s="7"/>
      <c r="J96" s="8"/>
    </row>
    <row r="97" spans="3:10" ht="4.6500000000000004" customHeight="1" x14ac:dyDescent="0.35">
      <c r="C97" s="6"/>
      <c r="D97" s="7"/>
      <c r="E97" s="7"/>
      <c r="F97" s="7"/>
      <c r="G97" s="7"/>
      <c r="H97" s="7"/>
      <c r="I97" s="7"/>
      <c r="J97" s="8"/>
    </row>
    <row r="98" spans="3:10" x14ac:dyDescent="0.35">
      <c r="C98" s="6"/>
      <c r="D98" s="7"/>
      <c r="E98" s="7"/>
      <c r="F98" s="7"/>
      <c r="G98" s="7"/>
      <c r="H98" s="7"/>
      <c r="I98" s="7"/>
      <c r="J98" s="8"/>
    </row>
    <row r="99" spans="3:10" x14ac:dyDescent="0.35">
      <c r="C99" s="6"/>
      <c r="D99" s="47" t="str">
        <f>$F$38</f>
        <v>-</v>
      </c>
      <c r="E99" s="47" t="str">
        <f>$F$39</f>
        <v>-</v>
      </c>
      <c r="F99" s="47" t="str">
        <f>$F$40</f>
        <v>-</v>
      </c>
      <c r="G99" s="10"/>
      <c r="H99" s="7"/>
      <c r="I99" s="7"/>
      <c r="J99" s="8"/>
    </row>
    <row r="100" spans="3:10" ht="28" x14ac:dyDescent="0.35">
      <c r="C100" s="41" t="s">
        <v>44</v>
      </c>
      <c r="D100" s="48"/>
      <c r="E100" s="48"/>
      <c r="F100" s="48"/>
      <c r="G100" s="10"/>
      <c r="H100" s="7"/>
      <c r="I100" s="7"/>
      <c r="J100" s="8"/>
    </row>
    <row r="101" spans="3:10" ht="15" thickBot="1" x14ac:dyDescent="0.4">
      <c r="C101" s="23"/>
      <c r="D101" s="17"/>
      <c r="E101" s="17"/>
      <c r="F101" s="17"/>
      <c r="G101" s="17"/>
      <c r="H101" s="17"/>
      <c r="I101" s="17"/>
      <c r="J101" s="15"/>
    </row>
    <row r="102" spans="3:10" ht="15" thickBot="1" x14ac:dyDescent="0.4"/>
    <row r="103" spans="3:10" ht="27" customHeight="1" x14ac:dyDescent="0.35">
      <c r="C103" s="117" t="s">
        <v>45</v>
      </c>
      <c r="D103" s="118"/>
      <c r="E103" s="118"/>
      <c r="F103" s="118"/>
      <c r="G103" s="118"/>
      <c r="H103" s="118"/>
      <c r="I103" s="118"/>
      <c r="J103" s="119"/>
    </row>
    <row r="104" spans="3:10" ht="6.65" customHeight="1" x14ac:dyDescent="0.35">
      <c r="C104" s="44"/>
      <c r="D104" s="45"/>
      <c r="E104" s="45"/>
      <c r="F104" s="45"/>
      <c r="G104" s="45"/>
      <c r="H104" s="45"/>
      <c r="I104" s="45"/>
      <c r="J104" s="46"/>
    </row>
    <row r="105" spans="3:10" x14ac:dyDescent="0.35">
      <c r="C105" s="6"/>
      <c r="D105" s="49" t="str">
        <f>$F$38</f>
        <v>-</v>
      </c>
      <c r="E105" s="49" t="str">
        <f>$F$39</f>
        <v>-</v>
      </c>
      <c r="F105" s="49" t="str">
        <f>F40</f>
        <v>-</v>
      </c>
      <c r="G105" s="7" t="str">
        <f>$F$40</f>
        <v>-</v>
      </c>
      <c r="H105" s="7"/>
      <c r="I105" s="7"/>
      <c r="J105" s="8"/>
    </row>
    <row r="106" spans="3:10" x14ac:dyDescent="0.35">
      <c r="C106" s="11" t="s">
        <v>46</v>
      </c>
      <c r="D106" s="50" t="str">
        <f>D68</f>
        <v>-</v>
      </c>
      <c r="E106" s="50" t="str">
        <f>E68</f>
        <v>-</v>
      </c>
      <c r="F106" s="50" t="str">
        <f>F68</f>
        <v>-</v>
      </c>
      <c r="G106" s="51" t="str">
        <f>F68</f>
        <v>-</v>
      </c>
      <c r="H106" s="7"/>
      <c r="I106" s="7"/>
      <c r="J106" s="8"/>
    </row>
    <row r="107" spans="3:10" x14ac:dyDescent="0.35">
      <c r="C107" s="11" t="s">
        <v>81</v>
      </c>
      <c r="D107" s="50">
        <f>D80</f>
        <v>0</v>
      </c>
      <c r="E107" s="50">
        <f>E80</f>
        <v>0</v>
      </c>
      <c r="F107" s="50">
        <f>F80</f>
        <v>0</v>
      </c>
      <c r="G107" s="10"/>
      <c r="H107" s="7"/>
      <c r="I107" s="7"/>
      <c r="J107" s="8"/>
    </row>
    <row r="108" spans="3:10" x14ac:dyDescent="0.35">
      <c r="C108" s="11" t="s">
        <v>82</v>
      </c>
      <c r="D108" s="50">
        <f>D90</f>
        <v>0</v>
      </c>
      <c r="E108" s="50">
        <f>E90</f>
        <v>0</v>
      </c>
      <c r="F108" s="52">
        <f>F90</f>
        <v>0</v>
      </c>
      <c r="G108" s="10"/>
      <c r="H108" s="7"/>
      <c r="I108" s="7"/>
      <c r="J108" s="8"/>
    </row>
    <row r="109" spans="3:10" x14ac:dyDescent="0.35">
      <c r="C109" s="11" t="s">
        <v>47</v>
      </c>
      <c r="D109" s="53">
        <f>D100</f>
        <v>0</v>
      </c>
      <c r="E109" s="53">
        <f>E100</f>
        <v>0</v>
      </c>
      <c r="F109" s="53">
        <f>F100</f>
        <v>0</v>
      </c>
      <c r="G109" s="10"/>
      <c r="H109" s="7"/>
      <c r="I109" s="7"/>
      <c r="J109" s="8"/>
    </row>
    <row r="110" spans="3:10" ht="26.25" customHeight="1" x14ac:dyDescent="0.35">
      <c r="C110" s="54" t="s">
        <v>48</v>
      </c>
      <c r="D110" s="55">
        <f>SUM(D106:D109)</f>
        <v>0</v>
      </c>
      <c r="E110" s="55">
        <f>SUM(E106:E109)</f>
        <v>0</v>
      </c>
      <c r="F110" s="55">
        <f>SUM(F106:F109)</f>
        <v>0</v>
      </c>
      <c r="G110" s="56"/>
      <c r="H110" s="7"/>
      <c r="I110" s="7"/>
      <c r="J110" s="8"/>
    </row>
    <row r="111" spans="3:10" ht="15" thickBot="1" x14ac:dyDescent="0.4">
      <c r="C111" s="57" t="s">
        <v>73</v>
      </c>
      <c r="D111" s="58" t="str">
        <f>IFERROR(D110/$D$48,"")</f>
        <v/>
      </c>
      <c r="E111" s="58" t="str">
        <f t="shared" ref="E111:F111" si="6">IFERROR(E110/$D$48,"")</f>
        <v/>
      </c>
      <c r="F111" s="58" t="str">
        <f t="shared" si="6"/>
        <v/>
      </c>
      <c r="G111" s="59"/>
      <c r="H111" s="7"/>
      <c r="I111" s="7"/>
      <c r="J111" s="8"/>
    </row>
    <row r="112" spans="3:10" ht="7.4" customHeight="1" thickBot="1" x14ac:dyDescent="0.4">
      <c r="C112" s="23"/>
      <c r="D112" s="17"/>
      <c r="E112" s="17"/>
      <c r="F112" s="17"/>
      <c r="G112" s="17"/>
      <c r="H112" s="17"/>
      <c r="I112" s="17"/>
      <c r="J112" s="15"/>
    </row>
    <row r="113" spans="1:10" x14ac:dyDescent="0.35">
      <c r="C113" s="60" t="s">
        <v>49</v>
      </c>
    </row>
    <row r="114" spans="1:10" x14ac:dyDescent="0.35">
      <c r="C114" s="60" t="s">
        <v>50</v>
      </c>
    </row>
    <row r="115" spans="1:10" x14ac:dyDescent="0.35">
      <c r="C115" s="60" t="s">
        <v>51</v>
      </c>
    </row>
    <row r="117" spans="1:10" ht="12" customHeight="1" thickBot="1" x14ac:dyDescent="0.4"/>
    <row r="118" spans="1:10" ht="23.25" customHeight="1" x14ac:dyDescent="0.35">
      <c r="C118" s="114" t="s">
        <v>52</v>
      </c>
      <c r="D118" s="115"/>
      <c r="E118" s="115"/>
      <c r="F118" s="115"/>
      <c r="G118" s="115"/>
      <c r="H118" s="115"/>
      <c r="I118" s="115"/>
      <c r="J118" s="116"/>
    </row>
    <row r="119" spans="1:10" x14ac:dyDescent="0.35">
      <c r="A119" s="4"/>
      <c r="C119" s="61" t="s">
        <v>53</v>
      </c>
      <c r="D119" s="62">
        <v>10</v>
      </c>
      <c r="E119" s="120" t="s">
        <v>54</v>
      </c>
      <c r="F119" s="120"/>
      <c r="G119" s="120"/>
      <c r="H119" s="120"/>
      <c r="I119" s="7"/>
      <c r="J119" s="8"/>
    </row>
    <row r="120" spans="1:10" x14ac:dyDescent="0.35">
      <c r="A120" s="4"/>
      <c r="C120" s="61" t="s">
        <v>55</v>
      </c>
      <c r="D120" s="62">
        <v>9.6999999999999993</v>
      </c>
      <c r="E120" s="120" t="s">
        <v>56</v>
      </c>
      <c r="F120" s="120"/>
      <c r="G120" s="120"/>
      <c r="H120" s="120"/>
      <c r="I120" s="7"/>
      <c r="J120" s="8"/>
    </row>
    <row r="121" spans="1:10" x14ac:dyDescent="0.35">
      <c r="A121" s="4"/>
      <c r="C121" s="61" t="s">
        <v>57</v>
      </c>
      <c r="D121" s="63">
        <v>4.5999999999999996</v>
      </c>
      <c r="E121" s="121"/>
      <c r="F121" s="122"/>
      <c r="G121" s="122"/>
      <c r="H121" s="122"/>
      <c r="I121" s="7"/>
      <c r="J121" s="8"/>
    </row>
    <row r="122" spans="1:10" x14ac:dyDescent="0.35">
      <c r="A122" s="4"/>
      <c r="C122" s="61" t="s">
        <v>58</v>
      </c>
      <c r="D122" s="64">
        <v>1</v>
      </c>
      <c r="E122" s="123"/>
      <c r="F122" s="124"/>
      <c r="G122" s="124"/>
      <c r="H122" s="124"/>
      <c r="I122" s="7"/>
      <c r="J122" s="8"/>
    </row>
    <row r="123" spans="1:10" ht="27.75" customHeight="1" x14ac:dyDescent="0.35">
      <c r="A123" s="4"/>
      <c r="C123" s="111" t="s">
        <v>83</v>
      </c>
      <c r="D123" s="112"/>
      <c r="E123" s="112"/>
      <c r="F123" s="112"/>
      <c r="G123" s="112"/>
      <c r="H123" s="112"/>
      <c r="I123" s="112"/>
      <c r="J123" s="113"/>
    </row>
    <row r="124" spans="1:10" x14ac:dyDescent="0.35">
      <c r="C124" s="11" t="s">
        <v>59</v>
      </c>
      <c r="D124" s="65">
        <v>0.30199999999999999</v>
      </c>
      <c r="E124" s="16" t="s">
        <v>60</v>
      </c>
      <c r="F124" s="66">
        <f>D124*D119</f>
        <v>3.02</v>
      </c>
      <c r="G124" s="10"/>
      <c r="H124" s="7"/>
      <c r="I124" s="7"/>
      <c r="J124" s="8"/>
    </row>
    <row r="125" spans="1:10" x14ac:dyDescent="0.35">
      <c r="C125" s="11" t="s">
        <v>61</v>
      </c>
      <c r="D125" s="65">
        <v>0.24</v>
      </c>
      <c r="E125" s="16" t="s">
        <v>62</v>
      </c>
      <c r="F125" s="67">
        <f>D125*D120</f>
        <v>2.3279999999999998</v>
      </c>
      <c r="G125" s="10"/>
      <c r="H125" s="7"/>
      <c r="I125" s="7"/>
      <c r="J125" s="8"/>
    </row>
    <row r="126" spans="1:10" ht="16.5" x14ac:dyDescent="0.4">
      <c r="C126" s="38" t="s">
        <v>84</v>
      </c>
      <c r="D126" s="7"/>
      <c r="E126" s="7"/>
      <c r="F126" s="7"/>
      <c r="G126" s="7"/>
      <c r="H126" s="7"/>
      <c r="I126" s="7"/>
      <c r="J126" s="8"/>
    </row>
    <row r="127" spans="1:10" ht="15" thickBot="1" x14ac:dyDescent="0.4">
      <c r="C127" s="23"/>
      <c r="D127" s="17"/>
      <c r="E127" s="17"/>
      <c r="F127" s="17"/>
      <c r="G127" s="17"/>
      <c r="H127" s="17"/>
      <c r="I127" s="17"/>
      <c r="J127" s="15"/>
    </row>
  </sheetData>
  <sheetProtection algorithmName="SHA-512" hashValue="IJR9gJtHq0/COrmgFn3EsYucK5UKl4Cqh1diq/iBYn/4bKmtJ7gsMWi9OZmQjl1MPorQDelRVXcfmX2Q8KNMXQ==" saltValue="90oGL3dDuopgKkp9/t46og==" spinCount="100000" sheet="1" selectLockedCells="1"/>
  <mergeCells count="27">
    <mergeCell ref="C3:J3"/>
    <mergeCell ref="C2:J2"/>
    <mergeCell ref="C34:J34"/>
    <mergeCell ref="D37:E37"/>
    <mergeCell ref="D38:E38"/>
    <mergeCell ref="C5:J5"/>
    <mergeCell ref="C15:F15"/>
    <mergeCell ref="C19:J19"/>
    <mergeCell ref="C26:J26"/>
    <mergeCell ref="C27:J27"/>
    <mergeCell ref="C9:F9"/>
    <mergeCell ref="C36:J36"/>
    <mergeCell ref="D39:E39"/>
    <mergeCell ref="C47:J47"/>
    <mergeCell ref="E44:H45"/>
    <mergeCell ref="E46:H46"/>
    <mergeCell ref="C123:J123"/>
    <mergeCell ref="D40:E40"/>
    <mergeCell ref="C71:J71"/>
    <mergeCell ref="C93:J93"/>
    <mergeCell ref="C103:J103"/>
    <mergeCell ref="E120:H120"/>
    <mergeCell ref="E121:H121"/>
    <mergeCell ref="E122:H122"/>
    <mergeCell ref="E119:H119"/>
    <mergeCell ref="C118:J118"/>
    <mergeCell ref="C95:I95"/>
  </mergeCells>
  <conditionalFormatting sqref="D7">
    <cfRule type="expression" dxfId="26" priority="41">
      <formula>$D$7=""=FALSE</formula>
    </cfRule>
  </conditionalFormatting>
  <conditionalFormatting sqref="D45">
    <cfRule type="expression" dxfId="25" priority="2">
      <formula>AND($K$43=1,($D$45=""=FALSE))</formula>
    </cfRule>
    <cfRule type="expression" dxfId="24" priority="3">
      <formula>$K$43=1</formula>
    </cfRule>
  </conditionalFormatting>
  <conditionalFormatting sqref="D51">
    <cfRule type="expression" dxfId="23" priority="11">
      <formula>AND($K$50=1,($D$51=""=FALSE))</formula>
    </cfRule>
  </conditionalFormatting>
  <conditionalFormatting sqref="D51:D52">
    <cfRule type="expression" dxfId="22" priority="15">
      <formula>$K$50=1</formula>
    </cfRule>
  </conditionalFormatting>
  <conditionalFormatting sqref="D52">
    <cfRule type="expression" dxfId="21" priority="10">
      <formula>AND($K$50=1,($D$52=""=FALSE))</formula>
    </cfRule>
  </conditionalFormatting>
  <conditionalFormatting sqref="D55">
    <cfRule type="expression" dxfId="20" priority="9">
      <formula>AND($K$54=1,($D$55=""=FALSE))</formula>
    </cfRule>
  </conditionalFormatting>
  <conditionalFormatting sqref="D55:D56">
    <cfRule type="expression" dxfId="19" priority="14">
      <formula>$K$54=1</formula>
    </cfRule>
  </conditionalFormatting>
  <conditionalFormatting sqref="D56">
    <cfRule type="expression" dxfId="18" priority="8">
      <formula>AND($K$54=1,($D$56=""=FALSE))</formula>
    </cfRule>
  </conditionalFormatting>
  <conditionalFormatting sqref="D59">
    <cfRule type="expression" dxfId="17" priority="7">
      <formula>AND($K$58=1,($D$59=""=FALSE))</formula>
    </cfRule>
  </conditionalFormatting>
  <conditionalFormatting sqref="D59:D60">
    <cfRule type="expression" dxfId="16" priority="13">
      <formula>$K$58=1</formula>
    </cfRule>
  </conditionalFormatting>
  <conditionalFormatting sqref="D60">
    <cfRule type="expression" dxfId="15" priority="6">
      <formula>AND($K$58=1,($D$60=""=FALSE))</formula>
    </cfRule>
  </conditionalFormatting>
  <conditionalFormatting sqref="D63">
    <cfRule type="expression" dxfId="14" priority="5">
      <formula>AND($K$62=1,($D$63=""=FALSE))</formula>
    </cfRule>
  </conditionalFormatting>
  <conditionalFormatting sqref="D63:D64">
    <cfRule type="expression" dxfId="13" priority="12">
      <formula>$K$62=1</formula>
    </cfRule>
  </conditionalFormatting>
  <conditionalFormatting sqref="D64">
    <cfRule type="expression" dxfId="12" priority="4">
      <formula>AND($K$62=1,($D$64=""=FALSE))</formula>
    </cfRule>
  </conditionalFormatting>
  <conditionalFormatting sqref="D38:E40">
    <cfRule type="expression" dxfId="11" priority="33">
      <formula>D38=""=FALSE</formula>
    </cfRule>
  </conditionalFormatting>
  <conditionalFormatting sqref="D11:F11">
    <cfRule type="expression" dxfId="10" priority="46">
      <formula>$D$7="Strom in kWh"</formula>
    </cfRule>
  </conditionalFormatting>
  <conditionalFormatting sqref="D11:F14">
    <cfRule type="expression" dxfId="9" priority="36">
      <formula>D11=""=FALSE</formula>
    </cfRule>
  </conditionalFormatting>
  <conditionalFormatting sqref="D12:F12">
    <cfRule type="expression" dxfId="8" priority="45">
      <formula>$D$7="Öl in Litern"</formula>
    </cfRule>
  </conditionalFormatting>
  <conditionalFormatting sqref="D13:F13">
    <cfRule type="expression" dxfId="7" priority="44">
      <formula>$D$7="Gas in m³"</formula>
    </cfRule>
  </conditionalFormatting>
  <conditionalFormatting sqref="D14:F14">
    <cfRule type="expression" dxfId="6" priority="43">
      <formula>$D$7="Gas in kWh"</formula>
    </cfRule>
  </conditionalFormatting>
  <conditionalFormatting sqref="D78:F79">
    <cfRule type="expression" dxfId="5" priority="29">
      <formula>D78=""=FALSE</formula>
    </cfRule>
  </conditionalFormatting>
  <conditionalFormatting sqref="D88:F89">
    <cfRule type="expression" dxfId="4" priority="1">
      <formula>D88=""=FALSE</formula>
    </cfRule>
  </conditionalFormatting>
  <conditionalFormatting sqref="D100:F100">
    <cfRule type="expression" dxfId="3" priority="28">
      <formula>D100=""=FALSE</formula>
    </cfRule>
  </conditionalFormatting>
  <conditionalFormatting sqref="D110:F110">
    <cfRule type="aboveAverage" dxfId="2" priority="26"/>
  </conditionalFormatting>
  <conditionalFormatting sqref="H11:I14">
    <cfRule type="cellIs" dxfId="1" priority="48" operator="greaterThan">
      <formula>0</formula>
    </cfRule>
  </conditionalFormatting>
  <conditionalFormatting sqref="L11:L14">
    <cfRule type="expression" dxfId="0" priority="35">
      <formula>$K11=1</formula>
    </cfRule>
  </conditionalFormatting>
  <dataValidations count="2">
    <dataValidation type="list" allowBlank="1" showInputMessage="1" showErrorMessage="1" sqref="D8">
      <formula1>"Strom in kWh,Öl in Lietern,Gas in m³,Gas in kWh,"</formula1>
    </dataValidation>
    <dataValidation type="list" allowBlank="1" showInputMessage="1" showErrorMessage="1" sqref="D7">
      <formula1>"Strom in kWh,Öl in Litern,Gas in m³,Gas in kWh,"</formula1>
    </dataValidation>
  </dataValidations>
  <hyperlinks>
    <hyperlink ref="E46" r:id="rId1" display="https://www.3-n.info/wissen-und-service/sonstiges/pellet-preis-index.html"/>
    <hyperlink ref="E46:H46" r:id="rId2" display="LINK"/>
  </hyperlinks>
  <pageMargins left="0.33088235294117646" right="0.25" top="0.52696078431372551" bottom="0.42572463768115942" header="0.3" footer="0.3"/>
  <pageSetup paperSize="9" scale="98" orientation="landscape" r:id="rId3"/>
  <headerFooter>
    <oddHeader>&amp;L(Stand: September 2021)&amp;RV-N-440-5.6-17238</oddHeader>
  </headerFooter>
  <rowBreaks count="3" manualBreakCount="3">
    <brk id="23" min="2" max="11" man="1"/>
    <brk id="46" min="2" max="11" man="1"/>
    <brk id="70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Tabelle2!$B$2:$B$6</xm:f>
          </x14:formula1>
          <xm:sqref>D38:D40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5" sqref="B5"/>
    </sheetView>
  </sheetViews>
  <sheetFormatPr baseColWidth="10" defaultColWidth="11.453125" defaultRowHeight="14.5" x14ac:dyDescent="0.35"/>
  <cols>
    <col min="2" max="2" width="31.453125" bestFit="1" customWidth="1"/>
  </cols>
  <sheetData>
    <row r="2" spans="2:4" x14ac:dyDescent="0.35">
      <c r="B2" t="s">
        <v>63</v>
      </c>
      <c r="C2" t="s">
        <v>64</v>
      </c>
      <c r="D2">
        <v>1</v>
      </c>
    </row>
    <row r="3" spans="2:4" x14ac:dyDescent="0.35">
      <c r="B3" t="s">
        <v>65</v>
      </c>
      <c r="C3" t="s">
        <v>66</v>
      </c>
      <c r="D3">
        <v>1</v>
      </c>
    </row>
    <row r="4" spans="2:4" x14ac:dyDescent="0.35">
      <c r="B4" t="s">
        <v>67</v>
      </c>
      <c r="C4" t="s">
        <v>68</v>
      </c>
      <c r="D4">
        <v>1</v>
      </c>
    </row>
    <row r="5" spans="2:4" x14ac:dyDescent="0.35">
      <c r="B5" t="s">
        <v>69</v>
      </c>
      <c r="C5" t="s">
        <v>70</v>
      </c>
      <c r="D5">
        <v>1</v>
      </c>
    </row>
    <row r="6" spans="2:4" x14ac:dyDescent="0.35">
      <c r="B6" t="s">
        <v>71</v>
      </c>
      <c r="C6" t="s">
        <v>72</v>
      </c>
      <c r="D6">
        <v>2</v>
      </c>
    </row>
  </sheetData>
  <sheetProtection selectLockedCells="1" selectUnlockedCell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D752B893E0C648BCC03521072FF7FD" ma:contentTypeVersion="0" ma:contentTypeDescription="Ein neues Dokument erstellen." ma:contentTypeScope="" ma:versionID="eb5b8153217d08747d6303e7237f5628">
  <xsd:schema xmlns:xsd="http://www.w3.org/2001/XMLSchema" xmlns:xs="http://www.w3.org/2001/XMLSchema" xmlns:p="http://schemas.microsoft.com/office/2006/metadata/properties" xmlns:ns2="2c6c5d0d-3ad7-41e0-9afb-f2d8e93a6cc5" targetNamespace="http://schemas.microsoft.com/office/2006/metadata/properties" ma:root="true" ma:fieldsID="8c21872623219954d58ab77be6af0e07" ns2:_="">
    <xsd:import namespace="2c6c5d0d-3ad7-41e0-9afb-f2d8e93a6cc5"/>
    <xsd:element name="properties">
      <xsd:complexType>
        <xsd:sequence>
          <xsd:element name="documentManagement">
            <xsd:complexType>
              <xsd:all>
                <xsd:element ref="ns2:Renditions" minOccurs="0"/>
                <xsd:element ref="ns2:Renditions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c5d0d-3ad7-41e0-9afb-f2d8e93a6cc5" elementFormDefault="qualified">
    <xsd:import namespace="http://schemas.microsoft.com/office/2006/documentManagement/types"/>
    <xsd:import namespace="http://schemas.microsoft.com/office/infopath/2007/PartnerControls"/>
    <xsd:element name="Renditions" ma:index="8" nillable="true" ma:displayName="Renditions" ma:decimals="0" ma:hidden="true" ma:internalName="Renditions">
      <xsd:simpleType>
        <xsd:restriction base="dms:Number"/>
      </xsd:simpleType>
    </xsd:element>
    <xsd:element name="RenditionsVersion" ma:index="9" nillable="true" ma:displayName="RenditionsVersion" ma:decimals="0" ma:hidden="true" ma:internalName="RenditionsVersion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nditions xmlns="2c6c5d0d-3ad7-41e0-9afb-f2d8e93a6cc5">2</Renditions>
    <RenditionsVersion xmlns="2c6c5d0d-3ad7-41e0-9afb-f2d8e93a6cc5">512</RenditionsVersion>
  </documentManagement>
</p:properties>
</file>

<file path=customXml/itemProps1.xml><?xml version="1.0" encoding="utf-8"?>
<ds:datastoreItem xmlns:ds="http://schemas.openxmlformats.org/officeDocument/2006/customXml" ds:itemID="{8E6E2BBD-140E-49C1-B3B7-79B02821A6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6c5d0d-3ad7-41e0-9afb-f2d8e93a6c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E4CB24-66F2-4ADC-8153-484665341B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4129D1-EFBD-4934-8812-5AAEEF70124B}">
  <ds:schemaRefs>
    <ds:schemaRef ds:uri="http://purl.org/dc/elements/1.1/"/>
    <ds:schemaRef ds:uri="http://schemas.microsoft.com/office/2006/metadata/properties"/>
    <ds:schemaRef ds:uri="2c6c5d0d-3ad7-41e0-9afb-f2d8e93a6cc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Kostenvergl.G4-2025)</vt:lpstr>
      <vt:lpstr>Tabelle2</vt:lpstr>
      <vt:lpstr>'Kostenvergl.G4-2025)'!Druckbereich</vt:lpstr>
    </vt:vector>
  </TitlesOfParts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2021-04-27 Wirtschaftlichkeitsvergleich Wärmeerzeuger</dc:title>
  <dc:creator>Benhöfer, Reinhard</dc:creator>
  <cp:lastModifiedBy>Wolf</cp:lastModifiedBy>
  <cp:revision/>
  <dcterms:created xsi:type="dcterms:W3CDTF">2021-04-08T13:24:54Z</dcterms:created>
  <dcterms:modified xsi:type="dcterms:W3CDTF">2025-07-10T09:56:02Z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0x010100F8D752B893E0C648BCC03521072FF7FD</vt:lpwstr>
  </property>
  <property fmtid="{D5CDD505-2E9C-101B-9397-08002B2CF9AE}" pid="3" name="URL">
    <vt:lpwstr/>
  </property>
  <property fmtid="{D5CDD505-2E9C-101B-9397-08002B2CF9AE}" pid="4" name="EcsLinkData">
    <vt:lpwstr/>
  </property>
</Properties>
</file>